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1.11\非公開_本部$\"/>
    </mc:Choice>
  </mc:AlternateContent>
  <xr:revisionPtr revIDLastSave="0" documentId="13_ncr:1_{0F79A351-35E4-4735-A506-69783CF9BF47}" xr6:coauthVersionLast="47" xr6:coauthVersionMax="47" xr10:uidLastSave="{00000000-0000-0000-0000-000000000000}"/>
  <bookViews>
    <workbookView xWindow="-120" yWindow="-120" windowWidth="29040" windowHeight="15840" tabRatio="928" xr2:uid="{86DFFD66-CECB-4861-B476-BB660E01ABDB}"/>
  </bookViews>
  <sheets>
    <sheet name="第一号第一様式" sheetId="1" r:id="rId1"/>
    <sheet name="第二号第一様式" sheetId="3" r:id="rId2"/>
    <sheet name="第三号第一様式" sheetId="4" r:id="rId3"/>
    <sheet name="第一号第二様式" sheetId="6" r:id="rId4"/>
    <sheet name="第二号第二様式" sheetId="7" r:id="rId5"/>
    <sheet name="第三号第二様式" sheetId="8" r:id="rId6"/>
    <sheet name="第一号第三様式（社）" sheetId="9" r:id="rId7"/>
    <sheet name="第一号第三様式（公益）" sheetId="10" r:id="rId8"/>
    <sheet name="第二号第三様式（社）" sheetId="13" r:id="rId9"/>
    <sheet name="第二号第三様式（公益）" sheetId="14" r:id="rId10"/>
    <sheet name="第三号第三様式（社）" sheetId="15" r:id="rId11"/>
    <sheet name="第三号第三様式（公益）" sheetId="16" r:id="rId12"/>
  </sheets>
  <definedNames>
    <definedName name="_xlnm.Print_Titles" localSheetId="0">第一号第一様式!$1:$7</definedName>
    <definedName name="_xlnm.Print_Titles" localSheetId="7">'第一号第三様式（公益）'!$1:$7</definedName>
    <definedName name="_xlnm.Print_Titles" localSheetId="6">'第一号第三様式（社）'!$1:$7</definedName>
    <definedName name="_xlnm.Print_Titles" localSheetId="3">第一号第二様式!$1:$7</definedName>
    <definedName name="_xlnm.Print_Titles" localSheetId="2">第三号第一様式!$1:$6</definedName>
    <definedName name="_xlnm.Print_Titles" localSheetId="11">'第三号第三様式（公益）'!$1:$7</definedName>
    <definedName name="_xlnm.Print_Titles" localSheetId="10">'第三号第三様式（社）'!$1:$7</definedName>
    <definedName name="_xlnm.Print_Titles" localSheetId="5">第三号第二様式!$1:$7</definedName>
    <definedName name="_xlnm.Print_Titles" localSheetId="1">第二号第一様式!$1:$7</definedName>
    <definedName name="_xlnm.Print_Titles" localSheetId="9">'第二号第三様式（公益）'!$1:$7</definedName>
    <definedName name="_xlnm.Print_Titles" localSheetId="8">'第二号第三様式（社）'!$1:$7</definedName>
    <definedName name="_xlnm.Print_Titles" localSheetId="4">第二号第二様式!$1:$7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16" l="1"/>
  <c r="H135" i="16" s="1"/>
  <c r="F134" i="16"/>
  <c r="H134" i="16" s="1"/>
  <c r="F133" i="16"/>
  <c r="H133" i="16" s="1"/>
  <c r="F132" i="16"/>
  <c r="H132" i="16" s="1"/>
  <c r="F131" i="16"/>
  <c r="H131" i="16" s="1"/>
  <c r="F130" i="16"/>
  <c r="H130" i="16" s="1"/>
  <c r="F129" i="16"/>
  <c r="H129" i="16" s="1"/>
  <c r="F128" i="16"/>
  <c r="H128" i="16" s="1"/>
  <c r="G127" i="16"/>
  <c r="E127" i="16"/>
  <c r="D127" i="16"/>
  <c r="C127" i="16"/>
  <c r="F127" i="16" s="1"/>
  <c r="H127" i="16" s="1"/>
  <c r="F126" i="16"/>
  <c r="H126" i="16" s="1"/>
  <c r="F125" i="16"/>
  <c r="H125" i="16" s="1"/>
  <c r="G124" i="16"/>
  <c r="E124" i="16"/>
  <c r="D124" i="16"/>
  <c r="C124" i="16"/>
  <c r="F124" i="16" s="1"/>
  <c r="H124" i="16" s="1"/>
  <c r="F123" i="16"/>
  <c r="H123" i="16" s="1"/>
  <c r="F122" i="16"/>
  <c r="H122" i="16" s="1"/>
  <c r="F121" i="16"/>
  <c r="H121" i="16" s="1"/>
  <c r="F120" i="16"/>
  <c r="H120" i="16" s="1"/>
  <c r="G119" i="16"/>
  <c r="G136" i="16" s="1"/>
  <c r="E119" i="16"/>
  <c r="E136" i="16" s="1"/>
  <c r="D119" i="16"/>
  <c r="D136" i="16" s="1"/>
  <c r="C119" i="16"/>
  <c r="F119" i="16" s="1"/>
  <c r="H119" i="16" s="1"/>
  <c r="F116" i="16"/>
  <c r="H116" i="16" s="1"/>
  <c r="F115" i="16"/>
  <c r="H115" i="16" s="1"/>
  <c r="F114" i="16"/>
  <c r="H114" i="16" s="1"/>
  <c r="F113" i="16"/>
  <c r="H113" i="16" s="1"/>
  <c r="F112" i="16"/>
  <c r="H112" i="16" s="1"/>
  <c r="F111" i="16"/>
  <c r="H111" i="16" s="1"/>
  <c r="F110" i="16"/>
  <c r="H110" i="16" s="1"/>
  <c r="F109" i="16"/>
  <c r="H109" i="16" s="1"/>
  <c r="F108" i="16"/>
  <c r="H108" i="16" s="1"/>
  <c r="F107" i="16"/>
  <c r="H107" i="16" s="1"/>
  <c r="F106" i="16"/>
  <c r="H106" i="16" s="1"/>
  <c r="F105" i="16"/>
  <c r="H105" i="16" s="1"/>
  <c r="F104" i="16"/>
  <c r="H104" i="16" s="1"/>
  <c r="G103" i="16"/>
  <c r="E103" i="16"/>
  <c r="D103" i="16"/>
  <c r="C103" i="16"/>
  <c r="F103" i="16" s="1"/>
  <c r="H103" i="16" s="1"/>
  <c r="F102" i="16"/>
  <c r="H102" i="16" s="1"/>
  <c r="F101" i="16"/>
  <c r="H101" i="16" s="1"/>
  <c r="F100" i="16"/>
  <c r="H100" i="16" s="1"/>
  <c r="F99" i="16"/>
  <c r="H99" i="16" s="1"/>
  <c r="F98" i="16"/>
  <c r="H98" i="16" s="1"/>
  <c r="F97" i="16"/>
  <c r="H97" i="16" s="1"/>
  <c r="F96" i="16"/>
  <c r="H96" i="16" s="1"/>
  <c r="F95" i="16"/>
  <c r="H95" i="16" s="1"/>
  <c r="F94" i="16"/>
  <c r="H94" i="16" s="1"/>
  <c r="F93" i="16"/>
  <c r="H93" i="16" s="1"/>
  <c r="F92" i="16"/>
  <c r="H92" i="16" s="1"/>
  <c r="F91" i="16"/>
  <c r="H91" i="16" s="1"/>
  <c r="F90" i="16"/>
  <c r="H90" i="16" s="1"/>
  <c r="F89" i="16"/>
  <c r="H89" i="16" s="1"/>
  <c r="F88" i="16"/>
  <c r="H88" i="16" s="1"/>
  <c r="F87" i="16"/>
  <c r="H87" i="16" s="1"/>
  <c r="F86" i="16"/>
  <c r="H86" i="16" s="1"/>
  <c r="F85" i="16"/>
  <c r="H85" i="16" s="1"/>
  <c r="F84" i="16"/>
  <c r="H84" i="16" s="1"/>
  <c r="F83" i="16"/>
  <c r="H83" i="16" s="1"/>
  <c r="F82" i="16"/>
  <c r="H82" i="16" s="1"/>
  <c r="F81" i="16"/>
  <c r="H81" i="16" s="1"/>
  <c r="F80" i="16"/>
  <c r="H80" i="16" s="1"/>
  <c r="F79" i="16"/>
  <c r="H79" i="16" s="1"/>
  <c r="F78" i="16"/>
  <c r="H78" i="16" s="1"/>
  <c r="G77" i="16"/>
  <c r="G117" i="16" s="1"/>
  <c r="G137" i="16" s="1"/>
  <c r="E77" i="16"/>
  <c r="E117" i="16" s="1"/>
  <c r="E137" i="16" s="1"/>
  <c r="D77" i="16"/>
  <c r="D117" i="16" s="1"/>
  <c r="C77" i="16"/>
  <c r="F77" i="16" s="1"/>
  <c r="H77" i="16" s="1"/>
  <c r="F74" i="16"/>
  <c r="H74" i="16" s="1"/>
  <c r="F73" i="16"/>
  <c r="H73" i="16" s="1"/>
  <c r="F72" i="16"/>
  <c r="H72" i="16" s="1"/>
  <c r="F71" i="16"/>
  <c r="H71" i="16" s="1"/>
  <c r="F70" i="16"/>
  <c r="H70" i="16" s="1"/>
  <c r="F69" i="16"/>
  <c r="H69" i="16" s="1"/>
  <c r="F68" i="16"/>
  <c r="H68" i="16" s="1"/>
  <c r="F67" i="16"/>
  <c r="H67" i="16" s="1"/>
  <c r="F66" i="16"/>
  <c r="H66" i="16" s="1"/>
  <c r="F65" i="16"/>
  <c r="H65" i="16" s="1"/>
  <c r="F64" i="16"/>
  <c r="H64" i="16" s="1"/>
  <c r="F63" i="16"/>
  <c r="H63" i="16" s="1"/>
  <c r="F62" i="16"/>
  <c r="H62" i="16" s="1"/>
  <c r="F61" i="16"/>
  <c r="H61" i="16" s="1"/>
  <c r="F60" i="16"/>
  <c r="H60" i="16" s="1"/>
  <c r="F59" i="16"/>
  <c r="H59" i="16" s="1"/>
  <c r="F58" i="16"/>
  <c r="H58" i="16" s="1"/>
  <c r="F57" i="16"/>
  <c r="H57" i="16" s="1"/>
  <c r="F56" i="16"/>
  <c r="H56" i="16" s="1"/>
  <c r="F55" i="16"/>
  <c r="H55" i="16" s="1"/>
  <c r="F54" i="16"/>
  <c r="H54" i="16" s="1"/>
  <c r="F53" i="16"/>
  <c r="H53" i="16" s="1"/>
  <c r="F52" i="16"/>
  <c r="H52" i="16" s="1"/>
  <c r="F51" i="16"/>
  <c r="H51" i="16" s="1"/>
  <c r="F50" i="16"/>
  <c r="H50" i="16" s="1"/>
  <c r="F49" i="16"/>
  <c r="H49" i="16" s="1"/>
  <c r="F48" i="16"/>
  <c r="H48" i="16" s="1"/>
  <c r="F47" i="16"/>
  <c r="H47" i="16" s="1"/>
  <c r="F46" i="16"/>
  <c r="H46" i="16" s="1"/>
  <c r="G45" i="16"/>
  <c r="E45" i="16"/>
  <c r="D45" i="16"/>
  <c r="C45" i="16"/>
  <c r="F44" i="16"/>
  <c r="H44" i="16" s="1"/>
  <c r="F43" i="16"/>
  <c r="H43" i="16" s="1"/>
  <c r="F42" i="16"/>
  <c r="H42" i="16" s="1"/>
  <c r="F41" i="16"/>
  <c r="H41" i="16" s="1"/>
  <c r="G40" i="16"/>
  <c r="G39" i="16" s="1"/>
  <c r="E40" i="16"/>
  <c r="E39" i="16" s="1"/>
  <c r="D40" i="16"/>
  <c r="C40" i="16"/>
  <c r="D39" i="16"/>
  <c r="C39" i="16"/>
  <c r="F38" i="16"/>
  <c r="H38" i="16" s="1"/>
  <c r="F37" i="16"/>
  <c r="H37" i="16" s="1"/>
  <c r="F36" i="16"/>
  <c r="H36" i="16" s="1"/>
  <c r="F35" i="16"/>
  <c r="H35" i="16" s="1"/>
  <c r="F34" i="16"/>
  <c r="H34" i="16" s="1"/>
  <c r="F33" i="16"/>
  <c r="H33" i="16" s="1"/>
  <c r="F32" i="16"/>
  <c r="H32" i="16" s="1"/>
  <c r="F31" i="16"/>
  <c r="H31" i="16" s="1"/>
  <c r="F30" i="16"/>
  <c r="H30" i="16" s="1"/>
  <c r="F29" i="16"/>
  <c r="H29" i="16" s="1"/>
  <c r="F28" i="16"/>
  <c r="H28" i="16" s="1"/>
  <c r="F27" i="16"/>
  <c r="H27" i="16" s="1"/>
  <c r="F26" i="16"/>
  <c r="H26" i="16" s="1"/>
  <c r="F25" i="16"/>
  <c r="H25" i="16" s="1"/>
  <c r="F24" i="16"/>
  <c r="H24" i="16" s="1"/>
  <c r="F23" i="16"/>
  <c r="H23" i="16" s="1"/>
  <c r="F22" i="16"/>
  <c r="H22" i="16" s="1"/>
  <c r="F21" i="16"/>
  <c r="H21" i="16" s="1"/>
  <c r="F20" i="16"/>
  <c r="H20" i="16" s="1"/>
  <c r="F19" i="16"/>
  <c r="H19" i="16" s="1"/>
  <c r="F18" i="16"/>
  <c r="H18" i="16" s="1"/>
  <c r="F17" i="16"/>
  <c r="H17" i="16" s="1"/>
  <c r="F16" i="16"/>
  <c r="H16" i="16" s="1"/>
  <c r="F15" i="16"/>
  <c r="H15" i="16" s="1"/>
  <c r="F14" i="16"/>
  <c r="H14" i="16" s="1"/>
  <c r="F13" i="16"/>
  <c r="H13" i="16" s="1"/>
  <c r="F12" i="16"/>
  <c r="H12" i="16" s="1"/>
  <c r="F11" i="16"/>
  <c r="H11" i="16" s="1"/>
  <c r="F10" i="16"/>
  <c r="H10" i="16" s="1"/>
  <c r="G9" i="16"/>
  <c r="E9" i="16"/>
  <c r="D9" i="16"/>
  <c r="D75" i="16" s="1"/>
  <c r="C9" i="16"/>
  <c r="R135" i="15"/>
  <c r="T135" i="15" s="1"/>
  <c r="R134" i="15"/>
  <c r="T134" i="15" s="1"/>
  <c r="R133" i="15"/>
  <c r="T133" i="15" s="1"/>
  <c r="R132" i="15"/>
  <c r="T132" i="15" s="1"/>
  <c r="R131" i="15"/>
  <c r="T131" i="15" s="1"/>
  <c r="R130" i="15"/>
  <c r="T130" i="15" s="1"/>
  <c r="R129" i="15"/>
  <c r="T129" i="15" s="1"/>
  <c r="R128" i="15"/>
  <c r="T128" i="15" s="1"/>
  <c r="S127" i="15"/>
  <c r="Q127" i="15"/>
  <c r="P127" i="15"/>
  <c r="O127" i="15"/>
  <c r="N127" i="15"/>
  <c r="M127" i="15"/>
  <c r="L127" i="15"/>
  <c r="K127" i="15"/>
  <c r="J127" i="15"/>
  <c r="I127" i="15"/>
  <c r="H127" i="15"/>
  <c r="G127" i="15"/>
  <c r="F127" i="15"/>
  <c r="E127" i="15"/>
  <c r="D127" i="15"/>
  <c r="C127" i="15"/>
  <c r="R126" i="15"/>
  <c r="T126" i="15" s="1"/>
  <c r="R125" i="15"/>
  <c r="T125" i="15" s="1"/>
  <c r="S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R123" i="15"/>
  <c r="T123" i="15" s="1"/>
  <c r="R122" i="15"/>
  <c r="T122" i="15" s="1"/>
  <c r="R121" i="15"/>
  <c r="T121" i="15" s="1"/>
  <c r="R120" i="15"/>
  <c r="T120" i="15" s="1"/>
  <c r="S119" i="15"/>
  <c r="S136" i="15" s="1"/>
  <c r="Q119" i="15"/>
  <c r="P119" i="15"/>
  <c r="O119" i="15"/>
  <c r="O136" i="15" s="1"/>
  <c r="N119" i="15"/>
  <c r="M119" i="15"/>
  <c r="L119" i="15"/>
  <c r="L136" i="15" s="1"/>
  <c r="K119" i="15"/>
  <c r="J119" i="15"/>
  <c r="I119" i="15"/>
  <c r="I136" i="15" s="1"/>
  <c r="H119" i="15"/>
  <c r="G119" i="15"/>
  <c r="F119" i="15"/>
  <c r="E119" i="15"/>
  <c r="E136" i="15" s="1"/>
  <c r="D119" i="15"/>
  <c r="C119" i="15"/>
  <c r="C136" i="15" s="1"/>
  <c r="R116" i="15"/>
  <c r="T116" i="15" s="1"/>
  <c r="R115" i="15"/>
  <c r="T115" i="15" s="1"/>
  <c r="R114" i="15"/>
  <c r="T114" i="15" s="1"/>
  <c r="R113" i="15"/>
  <c r="T113" i="15" s="1"/>
  <c r="R112" i="15"/>
  <c r="T112" i="15" s="1"/>
  <c r="R111" i="15"/>
  <c r="T111" i="15" s="1"/>
  <c r="R110" i="15"/>
  <c r="T110" i="15" s="1"/>
  <c r="R109" i="15"/>
  <c r="T109" i="15" s="1"/>
  <c r="R108" i="15"/>
  <c r="T108" i="15" s="1"/>
  <c r="R107" i="15"/>
  <c r="T107" i="15" s="1"/>
  <c r="R106" i="15"/>
  <c r="T106" i="15" s="1"/>
  <c r="R105" i="15"/>
  <c r="T105" i="15" s="1"/>
  <c r="R104" i="15"/>
  <c r="T104" i="15" s="1"/>
  <c r="S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R102" i="15"/>
  <c r="T102" i="15" s="1"/>
  <c r="R101" i="15"/>
  <c r="T101" i="15" s="1"/>
  <c r="R100" i="15"/>
  <c r="T100" i="15" s="1"/>
  <c r="R99" i="15"/>
  <c r="T99" i="15" s="1"/>
  <c r="R98" i="15"/>
  <c r="T98" i="15" s="1"/>
  <c r="R97" i="15"/>
  <c r="T97" i="15" s="1"/>
  <c r="R96" i="15"/>
  <c r="T96" i="15" s="1"/>
  <c r="R95" i="15"/>
  <c r="T95" i="15" s="1"/>
  <c r="R94" i="15"/>
  <c r="T94" i="15" s="1"/>
  <c r="R93" i="15"/>
  <c r="T93" i="15" s="1"/>
  <c r="R92" i="15"/>
  <c r="T92" i="15" s="1"/>
  <c r="R91" i="15"/>
  <c r="T91" i="15" s="1"/>
  <c r="R90" i="15"/>
  <c r="T90" i="15" s="1"/>
  <c r="R89" i="15"/>
  <c r="T89" i="15" s="1"/>
  <c r="R88" i="15"/>
  <c r="T88" i="15" s="1"/>
  <c r="R87" i="15"/>
  <c r="T87" i="15" s="1"/>
  <c r="R86" i="15"/>
  <c r="T86" i="15" s="1"/>
  <c r="R85" i="15"/>
  <c r="T85" i="15" s="1"/>
  <c r="R84" i="15"/>
  <c r="T84" i="15" s="1"/>
  <c r="R83" i="15"/>
  <c r="T83" i="15" s="1"/>
  <c r="R82" i="15"/>
  <c r="T82" i="15" s="1"/>
  <c r="R81" i="15"/>
  <c r="T81" i="15" s="1"/>
  <c r="R80" i="15"/>
  <c r="T80" i="15" s="1"/>
  <c r="R79" i="15"/>
  <c r="T79" i="15" s="1"/>
  <c r="R78" i="15"/>
  <c r="T78" i="15" s="1"/>
  <c r="S77" i="15"/>
  <c r="S117" i="15" s="1"/>
  <c r="Q77" i="15"/>
  <c r="P77" i="15"/>
  <c r="P117" i="15" s="1"/>
  <c r="O77" i="15"/>
  <c r="O117" i="15" s="1"/>
  <c r="N77" i="15"/>
  <c r="M77" i="15"/>
  <c r="M117" i="15" s="1"/>
  <c r="L77" i="15"/>
  <c r="L117" i="15" s="1"/>
  <c r="K77" i="15"/>
  <c r="J77" i="15"/>
  <c r="J117" i="15" s="1"/>
  <c r="I77" i="15"/>
  <c r="I117" i="15" s="1"/>
  <c r="H77" i="15"/>
  <c r="G77" i="15"/>
  <c r="G117" i="15" s="1"/>
  <c r="F77" i="15"/>
  <c r="F117" i="15" s="1"/>
  <c r="E77" i="15"/>
  <c r="D77" i="15"/>
  <c r="D117" i="15" s="1"/>
  <c r="C77" i="15"/>
  <c r="C117" i="15" s="1"/>
  <c r="R74" i="15"/>
  <c r="T74" i="15" s="1"/>
  <c r="R73" i="15"/>
  <c r="T73" i="15" s="1"/>
  <c r="R72" i="15"/>
  <c r="T72" i="15" s="1"/>
  <c r="R71" i="15"/>
  <c r="T71" i="15" s="1"/>
  <c r="R70" i="15"/>
  <c r="T70" i="15" s="1"/>
  <c r="R69" i="15"/>
  <c r="T69" i="15" s="1"/>
  <c r="R68" i="15"/>
  <c r="T68" i="15" s="1"/>
  <c r="R67" i="15"/>
  <c r="T67" i="15" s="1"/>
  <c r="R66" i="15"/>
  <c r="T66" i="15" s="1"/>
  <c r="R65" i="15"/>
  <c r="T65" i="15" s="1"/>
  <c r="R64" i="15"/>
  <c r="T64" i="15" s="1"/>
  <c r="R63" i="15"/>
  <c r="T63" i="15" s="1"/>
  <c r="R62" i="15"/>
  <c r="T62" i="15" s="1"/>
  <c r="R61" i="15"/>
  <c r="T61" i="15" s="1"/>
  <c r="R60" i="15"/>
  <c r="T60" i="15" s="1"/>
  <c r="R59" i="15"/>
  <c r="T59" i="15" s="1"/>
  <c r="R58" i="15"/>
  <c r="T58" i="15" s="1"/>
  <c r="R57" i="15"/>
  <c r="T57" i="15" s="1"/>
  <c r="R56" i="15"/>
  <c r="T56" i="15" s="1"/>
  <c r="R55" i="15"/>
  <c r="T55" i="15" s="1"/>
  <c r="R54" i="15"/>
  <c r="T54" i="15" s="1"/>
  <c r="R53" i="15"/>
  <c r="T53" i="15" s="1"/>
  <c r="R52" i="15"/>
  <c r="T52" i="15" s="1"/>
  <c r="R51" i="15"/>
  <c r="T51" i="15" s="1"/>
  <c r="R50" i="15"/>
  <c r="T50" i="15" s="1"/>
  <c r="R49" i="15"/>
  <c r="T49" i="15" s="1"/>
  <c r="R48" i="15"/>
  <c r="T48" i="15" s="1"/>
  <c r="R47" i="15"/>
  <c r="T47" i="15" s="1"/>
  <c r="R46" i="15"/>
  <c r="T46" i="15" s="1"/>
  <c r="S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D39" i="15" s="1"/>
  <c r="C45" i="15"/>
  <c r="R44" i="15"/>
  <c r="T44" i="15" s="1"/>
  <c r="R43" i="15"/>
  <c r="T43" i="15" s="1"/>
  <c r="R42" i="15"/>
  <c r="T42" i="15" s="1"/>
  <c r="R41" i="15"/>
  <c r="T41" i="15" s="1"/>
  <c r="S40" i="15"/>
  <c r="S39" i="15" s="1"/>
  <c r="Q40" i="15"/>
  <c r="P40" i="15"/>
  <c r="O40" i="15"/>
  <c r="O39" i="15" s="1"/>
  <c r="N40" i="15"/>
  <c r="N39" i="15" s="1"/>
  <c r="M40" i="15"/>
  <c r="L40" i="15"/>
  <c r="L39" i="15" s="1"/>
  <c r="K40" i="15"/>
  <c r="K39" i="15" s="1"/>
  <c r="J40" i="15"/>
  <c r="I40" i="15"/>
  <c r="H40" i="15"/>
  <c r="G40" i="15"/>
  <c r="F40" i="15"/>
  <c r="F39" i="15" s="1"/>
  <c r="E40" i="15"/>
  <c r="E39" i="15" s="1"/>
  <c r="D40" i="15"/>
  <c r="C40" i="15"/>
  <c r="Q39" i="15"/>
  <c r="P39" i="15"/>
  <c r="I39" i="15"/>
  <c r="H39" i="15"/>
  <c r="R38" i="15"/>
  <c r="T38" i="15" s="1"/>
  <c r="R37" i="15"/>
  <c r="T37" i="15" s="1"/>
  <c r="R36" i="15"/>
  <c r="T36" i="15" s="1"/>
  <c r="R35" i="15"/>
  <c r="T35" i="15" s="1"/>
  <c r="R34" i="15"/>
  <c r="T34" i="15" s="1"/>
  <c r="R33" i="15"/>
  <c r="T33" i="15" s="1"/>
  <c r="R32" i="15"/>
  <c r="T32" i="15" s="1"/>
  <c r="R31" i="15"/>
  <c r="T31" i="15" s="1"/>
  <c r="R30" i="15"/>
  <c r="T30" i="15" s="1"/>
  <c r="R29" i="15"/>
  <c r="T29" i="15" s="1"/>
  <c r="R28" i="15"/>
  <c r="T28" i="15" s="1"/>
  <c r="R27" i="15"/>
  <c r="T27" i="15" s="1"/>
  <c r="R26" i="15"/>
  <c r="T26" i="15" s="1"/>
  <c r="R25" i="15"/>
  <c r="T25" i="15" s="1"/>
  <c r="R24" i="15"/>
  <c r="T24" i="15" s="1"/>
  <c r="R23" i="15"/>
  <c r="T23" i="15" s="1"/>
  <c r="R22" i="15"/>
  <c r="T22" i="15" s="1"/>
  <c r="R21" i="15"/>
  <c r="T21" i="15" s="1"/>
  <c r="R20" i="15"/>
  <c r="T20" i="15" s="1"/>
  <c r="T19" i="15"/>
  <c r="R19" i="15"/>
  <c r="R18" i="15"/>
  <c r="T18" i="15" s="1"/>
  <c r="R17" i="15"/>
  <c r="T17" i="15" s="1"/>
  <c r="R16" i="15"/>
  <c r="T16" i="15" s="1"/>
  <c r="T15" i="15"/>
  <c r="R15" i="15"/>
  <c r="R14" i="15"/>
  <c r="T14" i="15" s="1"/>
  <c r="R13" i="15"/>
  <c r="T13" i="15" s="1"/>
  <c r="R12" i="15"/>
  <c r="T12" i="15" s="1"/>
  <c r="R11" i="15"/>
  <c r="T11" i="15" s="1"/>
  <c r="R10" i="15"/>
  <c r="T10" i="15" s="1"/>
  <c r="S9" i="15"/>
  <c r="Q9" i="15"/>
  <c r="Q75" i="15" s="1"/>
  <c r="P9" i="15"/>
  <c r="O9" i="15"/>
  <c r="N9" i="15"/>
  <c r="N75" i="15" s="1"/>
  <c r="M9" i="15"/>
  <c r="L9" i="15"/>
  <c r="K9" i="15"/>
  <c r="K75" i="15" s="1"/>
  <c r="J9" i="15"/>
  <c r="I9" i="15"/>
  <c r="H9" i="15"/>
  <c r="H75" i="15" s="1"/>
  <c r="G9" i="15"/>
  <c r="F9" i="15"/>
  <c r="E9" i="15"/>
  <c r="E75" i="15" s="1"/>
  <c r="D9" i="15"/>
  <c r="C9" i="15"/>
  <c r="F75" i="15" l="1"/>
  <c r="L75" i="15"/>
  <c r="S75" i="15"/>
  <c r="J39" i="15"/>
  <c r="E117" i="15"/>
  <c r="E137" i="15" s="1"/>
  <c r="K117" i="15"/>
  <c r="K137" i="15" s="1"/>
  <c r="Q117" i="15"/>
  <c r="Q137" i="15" s="1"/>
  <c r="G136" i="15"/>
  <c r="M136" i="15"/>
  <c r="F40" i="16"/>
  <c r="H40" i="16" s="1"/>
  <c r="D137" i="16"/>
  <c r="R40" i="15"/>
  <c r="T40" i="15" s="1"/>
  <c r="G75" i="15"/>
  <c r="R45" i="15"/>
  <c r="T45" i="15" s="1"/>
  <c r="L137" i="15"/>
  <c r="S137" i="15"/>
  <c r="H136" i="15"/>
  <c r="E75" i="16"/>
  <c r="F45" i="16"/>
  <c r="H45" i="16" s="1"/>
  <c r="M137" i="15"/>
  <c r="I75" i="15"/>
  <c r="O75" i="15"/>
  <c r="G39" i="15"/>
  <c r="M39" i="15"/>
  <c r="M75" i="15" s="1"/>
  <c r="H117" i="15"/>
  <c r="H137" i="15" s="1"/>
  <c r="N117" i="15"/>
  <c r="R103" i="15"/>
  <c r="T103" i="15" s="1"/>
  <c r="D136" i="15"/>
  <c r="D137" i="15" s="1"/>
  <c r="P136" i="15"/>
  <c r="P137" i="15" s="1"/>
  <c r="G137" i="15"/>
  <c r="G75" i="16"/>
  <c r="F39" i="16"/>
  <c r="H39" i="16" s="1"/>
  <c r="D75" i="15"/>
  <c r="J75" i="15"/>
  <c r="P75" i="15"/>
  <c r="I137" i="15"/>
  <c r="O137" i="15"/>
  <c r="K136" i="15"/>
  <c r="Q136" i="15"/>
  <c r="R124" i="15"/>
  <c r="T124" i="15" s="1"/>
  <c r="R127" i="15"/>
  <c r="T127" i="15" s="1"/>
  <c r="C137" i="15"/>
  <c r="R9" i="15"/>
  <c r="T9" i="15" s="1"/>
  <c r="C39" i="15"/>
  <c r="R39" i="15" s="1"/>
  <c r="T39" i="15" s="1"/>
  <c r="F136" i="15"/>
  <c r="F137" i="15" s="1"/>
  <c r="J136" i="15"/>
  <c r="J137" i="15" s="1"/>
  <c r="N136" i="15"/>
  <c r="R119" i="15"/>
  <c r="T119" i="15" s="1"/>
  <c r="R77" i="15"/>
  <c r="T77" i="15" s="1"/>
  <c r="C75" i="16"/>
  <c r="F75" i="16" s="1"/>
  <c r="H75" i="16" s="1"/>
  <c r="F9" i="16"/>
  <c r="H9" i="16" s="1"/>
  <c r="C117" i="16"/>
  <c r="C136" i="16"/>
  <c r="F136" i="16" s="1"/>
  <c r="H136" i="16" s="1"/>
  <c r="R136" i="15" l="1"/>
  <c r="T136" i="15" s="1"/>
  <c r="R117" i="15"/>
  <c r="T117" i="15" s="1"/>
  <c r="N137" i="15"/>
  <c r="R137" i="15" s="1"/>
  <c r="T137" i="15" s="1"/>
  <c r="F117" i="16"/>
  <c r="H117" i="16" s="1"/>
  <c r="C137" i="16"/>
  <c r="F137" i="16" s="1"/>
  <c r="H137" i="16" s="1"/>
  <c r="C75" i="15"/>
  <c r="R75" i="15" s="1"/>
  <c r="T75" i="15" s="1"/>
  <c r="H84" i="14"/>
  <c r="J84" i="14" s="1"/>
  <c r="H83" i="14"/>
  <c r="J83" i="14" s="1"/>
  <c r="H82" i="14"/>
  <c r="J82" i="14" s="1"/>
  <c r="H80" i="14"/>
  <c r="J80" i="14" s="1"/>
  <c r="I77" i="14"/>
  <c r="G77" i="14"/>
  <c r="F77" i="14"/>
  <c r="E77" i="14"/>
  <c r="H76" i="14"/>
  <c r="J76" i="14" s="1"/>
  <c r="H75" i="14"/>
  <c r="J75" i="14" s="1"/>
  <c r="H74" i="14"/>
  <c r="J74" i="14" s="1"/>
  <c r="H73" i="14"/>
  <c r="J73" i="14" s="1"/>
  <c r="H72" i="14"/>
  <c r="J72" i="14" s="1"/>
  <c r="H71" i="14"/>
  <c r="J71" i="14" s="1"/>
  <c r="H70" i="14"/>
  <c r="J70" i="14" s="1"/>
  <c r="H69" i="14"/>
  <c r="J69" i="14" s="1"/>
  <c r="H68" i="14"/>
  <c r="J68" i="14" s="1"/>
  <c r="H67" i="14"/>
  <c r="J67" i="14" s="1"/>
  <c r="H66" i="14"/>
  <c r="J66" i="14" s="1"/>
  <c r="H65" i="14"/>
  <c r="J65" i="14" s="1"/>
  <c r="I64" i="14"/>
  <c r="I78" i="14" s="1"/>
  <c r="G64" i="14"/>
  <c r="F64" i="14"/>
  <c r="E64" i="14"/>
  <c r="H64" i="14" s="1"/>
  <c r="J64" i="14" s="1"/>
  <c r="H63" i="14"/>
  <c r="J63" i="14" s="1"/>
  <c r="H62" i="14"/>
  <c r="J62" i="14" s="1"/>
  <c r="H61" i="14"/>
  <c r="J61" i="14" s="1"/>
  <c r="H60" i="14"/>
  <c r="J60" i="14" s="1"/>
  <c r="H59" i="14"/>
  <c r="J59" i="14" s="1"/>
  <c r="H58" i="14"/>
  <c r="J58" i="14" s="1"/>
  <c r="H57" i="14"/>
  <c r="J57" i="14" s="1"/>
  <c r="H56" i="14"/>
  <c r="J56" i="14" s="1"/>
  <c r="H55" i="14"/>
  <c r="J55" i="14" s="1"/>
  <c r="H54" i="14"/>
  <c r="J54" i="14" s="1"/>
  <c r="H53" i="14"/>
  <c r="J53" i="14" s="1"/>
  <c r="I50" i="14"/>
  <c r="G50" i="14"/>
  <c r="F50" i="14"/>
  <c r="E50" i="14"/>
  <c r="H49" i="14"/>
  <c r="J49" i="14" s="1"/>
  <c r="H48" i="14"/>
  <c r="J48" i="14" s="1"/>
  <c r="H47" i="14"/>
  <c r="J47" i="14" s="1"/>
  <c r="H46" i="14"/>
  <c r="J46" i="14" s="1"/>
  <c r="H45" i="14"/>
  <c r="J45" i="14" s="1"/>
  <c r="H44" i="14"/>
  <c r="J44" i="14" s="1"/>
  <c r="H43" i="14"/>
  <c r="J43" i="14" s="1"/>
  <c r="H42" i="14"/>
  <c r="J42" i="14" s="1"/>
  <c r="H41" i="14"/>
  <c r="J41" i="14" s="1"/>
  <c r="I40" i="14"/>
  <c r="I51" i="14" s="1"/>
  <c r="G40" i="14"/>
  <c r="F40" i="14"/>
  <c r="F51" i="14" s="1"/>
  <c r="E40" i="14"/>
  <c r="H39" i="14"/>
  <c r="J39" i="14" s="1"/>
  <c r="H38" i="14"/>
  <c r="J38" i="14" s="1"/>
  <c r="H37" i="14"/>
  <c r="J37" i="14" s="1"/>
  <c r="H36" i="14"/>
  <c r="J36" i="14" s="1"/>
  <c r="H35" i="14"/>
  <c r="J35" i="14" s="1"/>
  <c r="H34" i="14"/>
  <c r="J34" i="14" s="1"/>
  <c r="H33" i="14"/>
  <c r="J33" i="14" s="1"/>
  <c r="H32" i="14"/>
  <c r="J32" i="14" s="1"/>
  <c r="H31" i="14"/>
  <c r="J31" i="14" s="1"/>
  <c r="H30" i="14"/>
  <c r="J30" i="14" s="1"/>
  <c r="I28" i="14"/>
  <c r="G28" i="14"/>
  <c r="F28" i="14"/>
  <c r="E28" i="14"/>
  <c r="H28" i="14" s="1"/>
  <c r="J28" i="14" s="1"/>
  <c r="H27" i="14"/>
  <c r="J27" i="14" s="1"/>
  <c r="H26" i="14"/>
  <c r="J26" i="14" s="1"/>
  <c r="H25" i="14"/>
  <c r="J25" i="14" s="1"/>
  <c r="H24" i="14"/>
  <c r="J24" i="14" s="1"/>
  <c r="H23" i="14"/>
  <c r="J23" i="14" s="1"/>
  <c r="H22" i="14"/>
  <c r="J22" i="14" s="1"/>
  <c r="H21" i="14"/>
  <c r="J21" i="14" s="1"/>
  <c r="H20" i="14"/>
  <c r="J20" i="14" s="1"/>
  <c r="H19" i="14"/>
  <c r="J19" i="14" s="1"/>
  <c r="H18" i="14"/>
  <c r="J18" i="14" s="1"/>
  <c r="H17" i="14"/>
  <c r="J17" i="14" s="1"/>
  <c r="H16" i="14"/>
  <c r="J16" i="14" s="1"/>
  <c r="I15" i="14"/>
  <c r="I29" i="14" s="1"/>
  <c r="I52" i="14" s="1"/>
  <c r="I79" i="14" s="1"/>
  <c r="I81" i="14" s="1"/>
  <c r="I85" i="14" s="1"/>
  <c r="G15" i="14"/>
  <c r="G29" i="14" s="1"/>
  <c r="F15" i="14"/>
  <c r="F29" i="14" s="1"/>
  <c r="F52" i="14" s="1"/>
  <c r="E15" i="14"/>
  <c r="H14" i="14"/>
  <c r="J14" i="14" s="1"/>
  <c r="H13" i="14"/>
  <c r="J13" i="14" s="1"/>
  <c r="H12" i="14"/>
  <c r="J12" i="14" s="1"/>
  <c r="H11" i="14"/>
  <c r="J11" i="14" s="1"/>
  <c r="H10" i="14"/>
  <c r="J10" i="14" s="1"/>
  <c r="H9" i="14"/>
  <c r="J9" i="14" s="1"/>
  <c r="H8" i="14"/>
  <c r="J8" i="14" s="1"/>
  <c r="T84" i="13"/>
  <c r="V84" i="13" s="1"/>
  <c r="T83" i="13"/>
  <c r="V83" i="13" s="1"/>
  <c r="T82" i="13"/>
  <c r="V82" i="13" s="1"/>
  <c r="T80" i="13"/>
  <c r="V80" i="13" s="1"/>
  <c r="U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T77" i="13" s="1"/>
  <c r="V77" i="13" s="1"/>
  <c r="T76" i="13"/>
  <c r="V76" i="13" s="1"/>
  <c r="T75" i="13"/>
  <c r="V75" i="13" s="1"/>
  <c r="T74" i="13"/>
  <c r="V74" i="13" s="1"/>
  <c r="T73" i="13"/>
  <c r="V73" i="13" s="1"/>
  <c r="T72" i="13"/>
  <c r="V72" i="13" s="1"/>
  <c r="T71" i="13"/>
  <c r="V71" i="13" s="1"/>
  <c r="T70" i="13"/>
  <c r="V70" i="13" s="1"/>
  <c r="T69" i="13"/>
  <c r="V69" i="13" s="1"/>
  <c r="T68" i="13"/>
  <c r="V68" i="13" s="1"/>
  <c r="T67" i="13"/>
  <c r="V67" i="13" s="1"/>
  <c r="T66" i="13"/>
  <c r="V66" i="13" s="1"/>
  <c r="T65" i="13"/>
  <c r="V65" i="13" s="1"/>
  <c r="U64" i="13"/>
  <c r="U78" i="13" s="1"/>
  <c r="S64" i="13"/>
  <c r="S78" i="13" s="1"/>
  <c r="R64" i="13"/>
  <c r="Q64" i="13"/>
  <c r="P64" i="13"/>
  <c r="P78" i="13" s="1"/>
  <c r="O64" i="13"/>
  <c r="O78" i="13" s="1"/>
  <c r="N64" i="13"/>
  <c r="N78" i="13" s="1"/>
  <c r="M64" i="13"/>
  <c r="M78" i="13" s="1"/>
  <c r="L64" i="13"/>
  <c r="K64" i="13"/>
  <c r="J64" i="13"/>
  <c r="J78" i="13" s="1"/>
  <c r="I64" i="13"/>
  <c r="I78" i="13" s="1"/>
  <c r="H64" i="13"/>
  <c r="H78" i="13" s="1"/>
  <c r="G64" i="13"/>
  <c r="G78" i="13" s="1"/>
  <c r="F64" i="13"/>
  <c r="E64" i="13"/>
  <c r="T63" i="13"/>
  <c r="V63" i="13" s="1"/>
  <c r="T62" i="13"/>
  <c r="V62" i="13" s="1"/>
  <c r="T61" i="13"/>
  <c r="V61" i="13" s="1"/>
  <c r="T60" i="13"/>
  <c r="V60" i="13" s="1"/>
  <c r="T59" i="13"/>
  <c r="V59" i="13" s="1"/>
  <c r="T58" i="13"/>
  <c r="V58" i="13" s="1"/>
  <c r="T57" i="13"/>
  <c r="V57" i="13" s="1"/>
  <c r="T56" i="13"/>
  <c r="V56" i="13" s="1"/>
  <c r="T55" i="13"/>
  <c r="V55" i="13" s="1"/>
  <c r="V54" i="13"/>
  <c r="T54" i="13"/>
  <c r="T53" i="13"/>
  <c r="V53" i="13" s="1"/>
  <c r="U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T49" i="13"/>
  <c r="V49" i="13" s="1"/>
  <c r="T48" i="13"/>
  <c r="V48" i="13" s="1"/>
  <c r="T47" i="13"/>
  <c r="V47" i="13" s="1"/>
  <c r="T46" i="13"/>
  <c r="V46" i="13" s="1"/>
  <c r="T45" i="13"/>
  <c r="V45" i="13" s="1"/>
  <c r="T44" i="13"/>
  <c r="V44" i="13" s="1"/>
  <c r="T43" i="13"/>
  <c r="V43" i="13" s="1"/>
  <c r="T42" i="13"/>
  <c r="V42" i="13" s="1"/>
  <c r="T41" i="13"/>
  <c r="V41" i="13" s="1"/>
  <c r="U40" i="13"/>
  <c r="S40" i="13"/>
  <c r="R40" i="13"/>
  <c r="R51" i="13" s="1"/>
  <c r="Q40" i="13"/>
  <c r="P40" i="13"/>
  <c r="P51" i="13" s="1"/>
  <c r="O40" i="13"/>
  <c r="O51" i="13" s="1"/>
  <c r="N40" i="13"/>
  <c r="M40" i="13"/>
  <c r="L40" i="13"/>
  <c r="L51" i="13" s="1"/>
  <c r="K40" i="13"/>
  <c r="J40" i="13"/>
  <c r="J51" i="13" s="1"/>
  <c r="I40" i="13"/>
  <c r="I51" i="13" s="1"/>
  <c r="H40" i="13"/>
  <c r="G40" i="13"/>
  <c r="F40" i="13"/>
  <c r="F51" i="13" s="1"/>
  <c r="E40" i="13"/>
  <c r="T39" i="13"/>
  <c r="V39" i="13" s="1"/>
  <c r="T38" i="13"/>
  <c r="V38" i="13" s="1"/>
  <c r="T37" i="13"/>
  <c r="V37" i="13" s="1"/>
  <c r="T36" i="13"/>
  <c r="V36" i="13" s="1"/>
  <c r="T35" i="13"/>
  <c r="V35" i="13" s="1"/>
  <c r="T34" i="13"/>
  <c r="V34" i="13" s="1"/>
  <c r="T33" i="13"/>
  <c r="V33" i="13" s="1"/>
  <c r="T32" i="13"/>
  <c r="V32" i="13" s="1"/>
  <c r="T31" i="13"/>
  <c r="V31" i="13" s="1"/>
  <c r="T30" i="13"/>
  <c r="V30" i="13" s="1"/>
  <c r="U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T28" i="13" s="1"/>
  <c r="V28" i="13" s="1"/>
  <c r="T27" i="13"/>
  <c r="V27" i="13" s="1"/>
  <c r="T26" i="13"/>
  <c r="V26" i="13" s="1"/>
  <c r="T25" i="13"/>
  <c r="V25" i="13" s="1"/>
  <c r="T24" i="13"/>
  <c r="V24" i="13" s="1"/>
  <c r="T23" i="13"/>
  <c r="V23" i="13" s="1"/>
  <c r="T22" i="13"/>
  <c r="V22" i="13" s="1"/>
  <c r="T21" i="13"/>
  <c r="V21" i="13" s="1"/>
  <c r="T20" i="13"/>
  <c r="V20" i="13" s="1"/>
  <c r="T19" i="13"/>
  <c r="V19" i="13" s="1"/>
  <c r="T18" i="13"/>
  <c r="V18" i="13" s="1"/>
  <c r="T17" i="13"/>
  <c r="V17" i="13" s="1"/>
  <c r="T16" i="13"/>
  <c r="V16" i="13" s="1"/>
  <c r="U15" i="13"/>
  <c r="U29" i="13" s="1"/>
  <c r="S15" i="13"/>
  <c r="S29" i="13" s="1"/>
  <c r="R15" i="13"/>
  <c r="Q15" i="13"/>
  <c r="P15" i="13"/>
  <c r="P29" i="13" s="1"/>
  <c r="P52" i="13" s="1"/>
  <c r="P79" i="13" s="1"/>
  <c r="P81" i="13" s="1"/>
  <c r="P85" i="13" s="1"/>
  <c r="O15" i="13"/>
  <c r="O29" i="13" s="1"/>
  <c r="O52" i="13" s="1"/>
  <c r="O79" i="13" s="1"/>
  <c r="O81" i="13" s="1"/>
  <c r="O85" i="13" s="1"/>
  <c r="N15" i="13"/>
  <c r="N29" i="13" s="1"/>
  <c r="M15" i="13"/>
  <c r="M29" i="13" s="1"/>
  <c r="L15" i="13"/>
  <c r="K15" i="13"/>
  <c r="J15" i="13"/>
  <c r="J29" i="13" s="1"/>
  <c r="J52" i="13" s="1"/>
  <c r="J79" i="13" s="1"/>
  <c r="J81" i="13" s="1"/>
  <c r="J85" i="13" s="1"/>
  <c r="I15" i="13"/>
  <c r="I29" i="13" s="1"/>
  <c r="I52" i="13" s="1"/>
  <c r="I79" i="13" s="1"/>
  <c r="I81" i="13" s="1"/>
  <c r="I85" i="13" s="1"/>
  <c r="H15" i="13"/>
  <c r="H29" i="13" s="1"/>
  <c r="G15" i="13"/>
  <c r="G29" i="13" s="1"/>
  <c r="F15" i="13"/>
  <c r="E15" i="13"/>
  <c r="T14" i="13"/>
  <c r="V14" i="13" s="1"/>
  <c r="T13" i="13"/>
  <c r="V13" i="13" s="1"/>
  <c r="T12" i="13"/>
  <c r="V12" i="13" s="1"/>
  <c r="T11" i="13"/>
  <c r="V11" i="13" s="1"/>
  <c r="T10" i="13"/>
  <c r="V10" i="13" s="1"/>
  <c r="T9" i="13"/>
  <c r="V9" i="13" s="1"/>
  <c r="T8" i="13"/>
  <c r="V8" i="13" s="1"/>
  <c r="T15" i="13" l="1"/>
  <c r="V15" i="13" s="1"/>
  <c r="V29" i="13" s="1"/>
  <c r="K29" i="13"/>
  <c r="Q29" i="13"/>
  <c r="T40" i="13"/>
  <c r="V40" i="13" s="1"/>
  <c r="K51" i="13"/>
  <c r="Q51" i="13"/>
  <c r="K78" i="13"/>
  <c r="Q78" i="13"/>
  <c r="F78" i="14"/>
  <c r="F79" i="14" s="1"/>
  <c r="F81" i="14" s="1"/>
  <c r="F85" i="14" s="1"/>
  <c r="F29" i="13"/>
  <c r="F52" i="13" s="1"/>
  <c r="F79" i="13" s="1"/>
  <c r="F81" i="13" s="1"/>
  <c r="F85" i="13" s="1"/>
  <c r="L29" i="13"/>
  <c r="L52" i="13" s="1"/>
  <c r="L79" i="13" s="1"/>
  <c r="L81" i="13" s="1"/>
  <c r="L85" i="13" s="1"/>
  <c r="R29" i="13"/>
  <c r="R52" i="13" s="1"/>
  <c r="R79" i="13" s="1"/>
  <c r="R81" i="13" s="1"/>
  <c r="R85" i="13" s="1"/>
  <c r="F78" i="13"/>
  <c r="L78" i="13"/>
  <c r="R78" i="13"/>
  <c r="E29" i="14"/>
  <c r="H40" i="14"/>
  <c r="J40" i="14" s="1"/>
  <c r="J51" i="14" s="1"/>
  <c r="G78" i="14"/>
  <c r="G51" i="13"/>
  <c r="M51" i="13"/>
  <c r="M52" i="13" s="1"/>
  <c r="M79" i="13" s="1"/>
  <c r="M81" i="13" s="1"/>
  <c r="M85" i="13" s="1"/>
  <c r="S51" i="13"/>
  <c r="S52" i="13" s="1"/>
  <c r="S79" i="13" s="1"/>
  <c r="S81" i="13" s="1"/>
  <c r="S85" i="13" s="1"/>
  <c r="T50" i="13"/>
  <c r="V50" i="13" s="1"/>
  <c r="H50" i="14"/>
  <c r="J50" i="14" s="1"/>
  <c r="G52" i="13"/>
  <c r="G79" i="13" s="1"/>
  <c r="G81" i="13" s="1"/>
  <c r="G85" i="13" s="1"/>
  <c r="H52" i="13"/>
  <c r="H79" i="13" s="1"/>
  <c r="H81" i="13" s="1"/>
  <c r="H85" i="13" s="1"/>
  <c r="N52" i="13"/>
  <c r="N79" i="13" s="1"/>
  <c r="N81" i="13" s="1"/>
  <c r="N85" i="13" s="1"/>
  <c r="U52" i="13"/>
  <c r="U79" i="13" s="1"/>
  <c r="U81" i="13" s="1"/>
  <c r="U85" i="13" s="1"/>
  <c r="H51" i="13"/>
  <c r="N51" i="13"/>
  <c r="U51" i="13"/>
  <c r="G51" i="14"/>
  <c r="G52" i="14" s="1"/>
  <c r="G79" i="14" s="1"/>
  <c r="G81" i="14" s="1"/>
  <c r="G85" i="14" s="1"/>
  <c r="H77" i="14"/>
  <c r="J77" i="14" s="1"/>
  <c r="J78" i="14" s="1"/>
  <c r="E29" i="13"/>
  <c r="E51" i="13"/>
  <c r="H29" i="14"/>
  <c r="T64" i="13"/>
  <c r="V64" i="13" s="1"/>
  <c r="V78" i="13" s="1"/>
  <c r="E78" i="13"/>
  <c r="E78" i="14"/>
  <c r="H78" i="14" s="1"/>
  <c r="H15" i="14"/>
  <c r="J15" i="14" s="1"/>
  <c r="J29" i="14" s="1"/>
  <c r="E51" i="14"/>
  <c r="V51" i="13" l="1"/>
  <c r="V52" i="13" s="1"/>
  <c r="V79" i="13" s="1"/>
  <c r="V81" i="13" s="1"/>
  <c r="V85" i="13" s="1"/>
  <c r="T78" i="13"/>
  <c r="H51" i="14"/>
  <c r="T51" i="13"/>
  <c r="Q52" i="13"/>
  <c r="Q79" i="13" s="1"/>
  <c r="Q81" i="13" s="1"/>
  <c r="Q85" i="13" s="1"/>
  <c r="J52" i="14"/>
  <c r="J79" i="14" s="1"/>
  <c r="J81" i="14" s="1"/>
  <c r="J85" i="14" s="1"/>
  <c r="K52" i="13"/>
  <c r="K79" i="13" s="1"/>
  <c r="K81" i="13" s="1"/>
  <c r="K85" i="13" s="1"/>
  <c r="T29" i="13"/>
  <c r="E52" i="13"/>
  <c r="E52" i="14"/>
  <c r="H52" i="14" l="1"/>
  <c r="E79" i="14"/>
  <c r="T52" i="13"/>
  <c r="E79" i="13"/>
  <c r="E81" i="13" l="1"/>
  <c r="T79" i="13"/>
  <c r="E81" i="14"/>
  <c r="H79" i="14"/>
  <c r="E85" i="14" l="1"/>
  <c r="H85" i="14" s="1"/>
  <c r="H81" i="14"/>
  <c r="E85" i="13"/>
  <c r="T85" i="13" s="1"/>
  <c r="T81" i="13"/>
  <c r="H74" i="10"/>
  <c r="J74" i="10" s="1"/>
  <c r="I71" i="10"/>
  <c r="G71" i="10"/>
  <c r="F71" i="10"/>
  <c r="E71" i="10"/>
  <c r="H70" i="10"/>
  <c r="J70" i="10" s="1"/>
  <c r="H69" i="10"/>
  <c r="J69" i="10" s="1"/>
  <c r="H68" i="10"/>
  <c r="J68" i="10" s="1"/>
  <c r="H67" i="10"/>
  <c r="J67" i="10" s="1"/>
  <c r="H66" i="10"/>
  <c r="J66" i="10" s="1"/>
  <c r="H65" i="10"/>
  <c r="J65" i="10" s="1"/>
  <c r="H64" i="10"/>
  <c r="J64" i="10" s="1"/>
  <c r="H63" i="10"/>
  <c r="J63" i="10" s="1"/>
  <c r="H62" i="10"/>
  <c r="J62" i="10" s="1"/>
  <c r="H61" i="10"/>
  <c r="J61" i="10" s="1"/>
  <c r="H60" i="10"/>
  <c r="J60" i="10" s="1"/>
  <c r="H59" i="10"/>
  <c r="J59" i="10" s="1"/>
  <c r="H58" i="10"/>
  <c r="J58" i="10" s="1"/>
  <c r="I57" i="10"/>
  <c r="G57" i="10"/>
  <c r="G72" i="10" s="1"/>
  <c r="F57" i="10"/>
  <c r="F72" i="10" s="1"/>
  <c r="E57" i="10"/>
  <c r="H56" i="10"/>
  <c r="J56" i="10" s="1"/>
  <c r="H55" i="10"/>
  <c r="J55" i="10" s="1"/>
  <c r="H54" i="10"/>
  <c r="J54" i="10" s="1"/>
  <c r="H53" i="10"/>
  <c r="J53" i="10" s="1"/>
  <c r="H52" i="10"/>
  <c r="J52" i="10" s="1"/>
  <c r="H51" i="10"/>
  <c r="J51" i="10" s="1"/>
  <c r="H50" i="10"/>
  <c r="J50" i="10" s="1"/>
  <c r="H49" i="10"/>
  <c r="J49" i="10" s="1"/>
  <c r="H48" i="10"/>
  <c r="J48" i="10" s="1"/>
  <c r="H47" i="10"/>
  <c r="J47" i="10" s="1"/>
  <c r="H46" i="10"/>
  <c r="J46" i="10" s="1"/>
  <c r="H45" i="10"/>
  <c r="J45" i="10" s="1"/>
  <c r="H44" i="10"/>
  <c r="J44" i="10" s="1"/>
  <c r="I42" i="10"/>
  <c r="G42" i="10"/>
  <c r="F42" i="10"/>
  <c r="E42" i="10"/>
  <c r="H42" i="10" s="1"/>
  <c r="J42" i="10" s="1"/>
  <c r="H41" i="10"/>
  <c r="J41" i="10" s="1"/>
  <c r="H40" i="10"/>
  <c r="J40" i="10" s="1"/>
  <c r="H39" i="10"/>
  <c r="J39" i="10" s="1"/>
  <c r="H38" i="10"/>
  <c r="J38" i="10" s="1"/>
  <c r="I37" i="10"/>
  <c r="I43" i="10" s="1"/>
  <c r="G37" i="10"/>
  <c r="G43" i="10" s="1"/>
  <c r="F37" i="10"/>
  <c r="E37" i="10"/>
  <c r="H36" i="10"/>
  <c r="J36" i="10" s="1"/>
  <c r="H35" i="10"/>
  <c r="J35" i="10" s="1"/>
  <c r="H34" i="10"/>
  <c r="J34" i="10" s="1"/>
  <c r="H33" i="10"/>
  <c r="J33" i="10" s="1"/>
  <c r="H32" i="10"/>
  <c r="J32" i="10" s="1"/>
  <c r="H31" i="10"/>
  <c r="J31" i="10" s="1"/>
  <c r="I29" i="10"/>
  <c r="G29" i="10"/>
  <c r="F29" i="10"/>
  <c r="E29" i="10"/>
  <c r="H29" i="10" s="1"/>
  <c r="J29" i="10" s="1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I19" i="10"/>
  <c r="I30" i="10" s="1"/>
  <c r="G19" i="10"/>
  <c r="G30" i="10" s="1"/>
  <c r="F19" i="10"/>
  <c r="F30" i="10" s="1"/>
  <c r="E19" i="10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J8" i="10" s="1"/>
  <c r="T74" i="9"/>
  <c r="V74" i="9" s="1"/>
  <c r="U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T70" i="9"/>
  <c r="V70" i="9" s="1"/>
  <c r="T69" i="9"/>
  <c r="V69" i="9" s="1"/>
  <c r="T68" i="9"/>
  <c r="V68" i="9" s="1"/>
  <c r="T67" i="9"/>
  <c r="V67" i="9" s="1"/>
  <c r="T66" i="9"/>
  <c r="V66" i="9" s="1"/>
  <c r="T65" i="9"/>
  <c r="V65" i="9" s="1"/>
  <c r="T64" i="9"/>
  <c r="V64" i="9" s="1"/>
  <c r="T63" i="9"/>
  <c r="V63" i="9" s="1"/>
  <c r="T62" i="9"/>
  <c r="V62" i="9" s="1"/>
  <c r="T61" i="9"/>
  <c r="V61" i="9" s="1"/>
  <c r="T60" i="9"/>
  <c r="V60" i="9" s="1"/>
  <c r="T59" i="9"/>
  <c r="V59" i="9" s="1"/>
  <c r="T58" i="9"/>
  <c r="V58" i="9" s="1"/>
  <c r="U57" i="9"/>
  <c r="U72" i="9" s="1"/>
  <c r="S57" i="9"/>
  <c r="S72" i="9" s="1"/>
  <c r="R57" i="9"/>
  <c r="R72" i="9" s="1"/>
  <c r="Q57" i="9"/>
  <c r="P57" i="9"/>
  <c r="O57" i="9"/>
  <c r="O72" i="9" s="1"/>
  <c r="N57" i="9"/>
  <c r="N72" i="9" s="1"/>
  <c r="M57" i="9"/>
  <c r="M72" i="9" s="1"/>
  <c r="L57" i="9"/>
  <c r="L72" i="9" s="1"/>
  <c r="K57" i="9"/>
  <c r="J57" i="9"/>
  <c r="I57" i="9"/>
  <c r="I72" i="9" s="1"/>
  <c r="H57" i="9"/>
  <c r="H72" i="9" s="1"/>
  <c r="G57" i="9"/>
  <c r="G72" i="9" s="1"/>
  <c r="F57" i="9"/>
  <c r="F72" i="9" s="1"/>
  <c r="E57" i="9"/>
  <c r="T56" i="9"/>
  <c r="V56" i="9" s="1"/>
  <c r="T55" i="9"/>
  <c r="V55" i="9" s="1"/>
  <c r="T54" i="9"/>
  <c r="V54" i="9" s="1"/>
  <c r="T53" i="9"/>
  <c r="V53" i="9" s="1"/>
  <c r="T52" i="9"/>
  <c r="V52" i="9" s="1"/>
  <c r="T51" i="9"/>
  <c r="V51" i="9" s="1"/>
  <c r="T50" i="9"/>
  <c r="V50" i="9" s="1"/>
  <c r="T49" i="9"/>
  <c r="V49" i="9" s="1"/>
  <c r="T48" i="9"/>
  <c r="V48" i="9" s="1"/>
  <c r="T47" i="9"/>
  <c r="V47" i="9" s="1"/>
  <c r="T46" i="9"/>
  <c r="V46" i="9" s="1"/>
  <c r="T45" i="9"/>
  <c r="V45" i="9" s="1"/>
  <c r="T44" i="9"/>
  <c r="V44" i="9" s="1"/>
  <c r="U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T41" i="9"/>
  <c r="V41" i="9" s="1"/>
  <c r="T40" i="9"/>
  <c r="V40" i="9" s="1"/>
  <c r="T39" i="9"/>
  <c r="V39" i="9" s="1"/>
  <c r="T38" i="9"/>
  <c r="V38" i="9" s="1"/>
  <c r="U37" i="9"/>
  <c r="S37" i="9"/>
  <c r="S43" i="9" s="1"/>
  <c r="R37" i="9"/>
  <c r="Q37" i="9"/>
  <c r="Q43" i="9" s="1"/>
  <c r="P37" i="9"/>
  <c r="P43" i="9" s="1"/>
  <c r="O37" i="9"/>
  <c r="N37" i="9"/>
  <c r="M37" i="9"/>
  <c r="M43" i="9" s="1"/>
  <c r="L37" i="9"/>
  <c r="K37" i="9"/>
  <c r="K43" i="9" s="1"/>
  <c r="J37" i="9"/>
  <c r="J43" i="9" s="1"/>
  <c r="I37" i="9"/>
  <c r="H37" i="9"/>
  <c r="G37" i="9"/>
  <c r="G43" i="9" s="1"/>
  <c r="F37" i="9"/>
  <c r="E37" i="9"/>
  <c r="T36" i="9"/>
  <c r="V36" i="9" s="1"/>
  <c r="T35" i="9"/>
  <c r="V35" i="9" s="1"/>
  <c r="T34" i="9"/>
  <c r="V34" i="9" s="1"/>
  <c r="T33" i="9"/>
  <c r="V33" i="9" s="1"/>
  <c r="T32" i="9"/>
  <c r="V32" i="9" s="1"/>
  <c r="V31" i="9"/>
  <c r="T31" i="9"/>
  <c r="U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T28" i="9"/>
  <c r="V28" i="9" s="1"/>
  <c r="T27" i="9"/>
  <c r="V27" i="9" s="1"/>
  <c r="T26" i="9"/>
  <c r="V26" i="9" s="1"/>
  <c r="T25" i="9"/>
  <c r="V25" i="9" s="1"/>
  <c r="T24" i="9"/>
  <c r="V24" i="9" s="1"/>
  <c r="T23" i="9"/>
  <c r="V23" i="9" s="1"/>
  <c r="T22" i="9"/>
  <c r="V22" i="9" s="1"/>
  <c r="T21" i="9"/>
  <c r="V21" i="9" s="1"/>
  <c r="T20" i="9"/>
  <c r="V20" i="9" s="1"/>
  <c r="U19" i="9"/>
  <c r="U30" i="9" s="1"/>
  <c r="S19" i="9"/>
  <c r="S30" i="9" s="1"/>
  <c r="S73" i="9" s="1"/>
  <c r="S75" i="9" s="1"/>
  <c r="R19" i="9"/>
  <c r="R30" i="9" s="1"/>
  <c r="Q19" i="9"/>
  <c r="P19" i="9"/>
  <c r="O19" i="9"/>
  <c r="O30" i="9" s="1"/>
  <c r="N19" i="9"/>
  <c r="N30" i="9" s="1"/>
  <c r="M19" i="9"/>
  <c r="M30" i="9" s="1"/>
  <c r="L19" i="9"/>
  <c r="L30" i="9" s="1"/>
  <c r="K19" i="9"/>
  <c r="J19" i="9"/>
  <c r="I19" i="9"/>
  <c r="I30" i="9" s="1"/>
  <c r="H19" i="9"/>
  <c r="H30" i="9" s="1"/>
  <c r="G19" i="9"/>
  <c r="G30" i="9" s="1"/>
  <c r="G73" i="9" s="1"/>
  <c r="G75" i="9" s="1"/>
  <c r="F19" i="9"/>
  <c r="F30" i="9" s="1"/>
  <c r="E19" i="9"/>
  <c r="T18" i="9"/>
  <c r="V18" i="9" s="1"/>
  <c r="T17" i="9"/>
  <c r="V17" i="9" s="1"/>
  <c r="T16" i="9"/>
  <c r="V16" i="9" s="1"/>
  <c r="T15" i="9"/>
  <c r="V15" i="9" s="1"/>
  <c r="T14" i="9"/>
  <c r="V14" i="9" s="1"/>
  <c r="T13" i="9"/>
  <c r="V13" i="9" s="1"/>
  <c r="T12" i="9"/>
  <c r="V12" i="9" s="1"/>
  <c r="T11" i="9"/>
  <c r="V11" i="9" s="1"/>
  <c r="T10" i="9"/>
  <c r="V10" i="9" s="1"/>
  <c r="T9" i="9"/>
  <c r="V9" i="9" s="1"/>
  <c r="T8" i="9"/>
  <c r="V8" i="9" s="1"/>
  <c r="O73" i="9" l="1"/>
  <c r="O75" i="9" s="1"/>
  <c r="P30" i="9"/>
  <c r="T71" i="9"/>
  <c r="V71" i="9" s="1"/>
  <c r="G73" i="10"/>
  <c r="G75" i="10" s="1"/>
  <c r="T19" i="9"/>
  <c r="V19" i="9" s="1"/>
  <c r="V30" i="9" s="1"/>
  <c r="K30" i="9"/>
  <c r="Q30" i="9"/>
  <c r="T29" i="9"/>
  <c r="V29" i="9" s="1"/>
  <c r="F43" i="9"/>
  <c r="F73" i="9" s="1"/>
  <c r="F75" i="9" s="1"/>
  <c r="L43" i="9"/>
  <c r="R43" i="9"/>
  <c r="K72" i="9"/>
  <c r="Q72" i="9"/>
  <c r="I72" i="10"/>
  <c r="I73" i="10" s="1"/>
  <c r="I75" i="10" s="1"/>
  <c r="J72" i="9"/>
  <c r="L73" i="9"/>
  <c r="L75" i="9" s="1"/>
  <c r="R73" i="9"/>
  <c r="R75" i="9" s="1"/>
  <c r="T42" i="9"/>
  <c r="V42" i="9" s="1"/>
  <c r="P72" i="9"/>
  <c r="H43" i="9"/>
  <c r="N43" i="9"/>
  <c r="U43" i="9"/>
  <c r="U73" i="9" s="1"/>
  <c r="U75" i="9" s="1"/>
  <c r="E43" i="10"/>
  <c r="H43" i="10" s="1"/>
  <c r="H71" i="10"/>
  <c r="J71" i="10" s="1"/>
  <c r="J30" i="9"/>
  <c r="J73" i="9" s="1"/>
  <c r="J75" i="9" s="1"/>
  <c r="H73" i="9"/>
  <c r="H75" i="9" s="1"/>
  <c r="N73" i="9"/>
  <c r="N75" i="9" s="1"/>
  <c r="I43" i="9"/>
  <c r="O43" i="9"/>
  <c r="H19" i="10"/>
  <c r="J19" i="10" s="1"/>
  <c r="J30" i="10" s="1"/>
  <c r="F43" i="10"/>
  <c r="H57" i="10"/>
  <c r="J57" i="10" s="1"/>
  <c r="J72" i="10" s="1"/>
  <c r="F73" i="10"/>
  <c r="F75" i="10" s="1"/>
  <c r="I73" i="9"/>
  <c r="I75" i="9" s="1"/>
  <c r="M73" i="9"/>
  <c r="M75" i="9" s="1"/>
  <c r="Q73" i="9"/>
  <c r="Q75" i="9" s="1"/>
  <c r="T37" i="9"/>
  <c r="V37" i="9" s="1"/>
  <c r="V43" i="9" s="1"/>
  <c r="T57" i="9"/>
  <c r="V57" i="9" s="1"/>
  <c r="V72" i="9" s="1"/>
  <c r="E72" i="9"/>
  <c r="T72" i="9" s="1"/>
  <c r="E30" i="9"/>
  <c r="E43" i="9"/>
  <c r="E30" i="10"/>
  <c r="E72" i="10"/>
  <c r="H72" i="10" s="1"/>
  <c r="H37" i="10"/>
  <c r="J37" i="10" s="1"/>
  <c r="J43" i="10" s="1"/>
  <c r="J73" i="10" s="1"/>
  <c r="J75" i="10" s="1"/>
  <c r="V73" i="9" l="1"/>
  <c r="V75" i="9" s="1"/>
  <c r="K73" i="9"/>
  <c r="K75" i="9" s="1"/>
  <c r="T43" i="9"/>
  <c r="P73" i="9"/>
  <c r="P75" i="9" s="1"/>
  <c r="E73" i="9"/>
  <c r="T30" i="9"/>
  <c r="H30" i="10"/>
  <c r="E73" i="10"/>
  <c r="E75" i="10" l="1"/>
  <c r="H75" i="10" s="1"/>
  <c r="H73" i="10"/>
  <c r="E75" i="9"/>
  <c r="T75" i="9" s="1"/>
  <c r="T73" i="9"/>
  <c r="F129" i="8"/>
  <c r="H129" i="8" s="1"/>
  <c r="F128" i="8"/>
  <c r="H128" i="8" s="1"/>
  <c r="F127" i="8"/>
  <c r="H127" i="8" s="1"/>
  <c r="F126" i="8"/>
  <c r="H126" i="8" s="1"/>
  <c r="F125" i="8"/>
  <c r="H125" i="8" s="1"/>
  <c r="F124" i="8"/>
  <c r="H124" i="8" s="1"/>
  <c r="F123" i="8"/>
  <c r="H123" i="8" s="1"/>
  <c r="F122" i="8"/>
  <c r="H122" i="8" s="1"/>
  <c r="G121" i="8"/>
  <c r="E121" i="8"/>
  <c r="D121" i="8"/>
  <c r="C121" i="8"/>
  <c r="F121" i="8" s="1"/>
  <c r="H121" i="8" s="1"/>
  <c r="F120" i="8"/>
  <c r="H120" i="8" s="1"/>
  <c r="F119" i="8"/>
  <c r="H119" i="8" s="1"/>
  <c r="G118" i="8"/>
  <c r="E118" i="8"/>
  <c r="D118" i="8"/>
  <c r="C118" i="8"/>
  <c r="F118" i="8" s="1"/>
  <c r="H118" i="8" s="1"/>
  <c r="F117" i="8"/>
  <c r="H117" i="8" s="1"/>
  <c r="F116" i="8"/>
  <c r="H116" i="8" s="1"/>
  <c r="F115" i="8"/>
  <c r="H115" i="8" s="1"/>
  <c r="F114" i="8"/>
  <c r="H114" i="8" s="1"/>
  <c r="G113" i="8"/>
  <c r="E113" i="8"/>
  <c r="E130" i="8" s="1"/>
  <c r="D113" i="8"/>
  <c r="D130" i="8" s="1"/>
  <c r="C113" i="8"/>
  <c r="F113" i="8" s="1"/>
  <c r="H113" i="8" s="1"/>
  <c r="F110" i="8"/>
  <c r="H110" i="8" s="1"/>
  <c r="F109" i="8"/>
  <c r="H109" i="8" s="1"/>
  <c r="F108" i="8"/>
  <c r="H108" i="8" s="1"/>
  <c r="F107" i="8"/>
  <c r="H107" i="8" s="1"/>
  <c r="F106" i="8"/>
  <c r="H106" i="8" s="1"/>
  <c r="F105" i="8"/>
  <c r="H105" i="8" s="1"/>
  <c r="F104" i="8"/>
  <c r="H104" i="8" s="1"/>
  <c r="F103" i="8"/>
  <c r="H103" i="8" s="1"/>
  <c r="F102" i="8"/>
  <c r="H102" i="8" s="1"/>
  <c r="F101" i="8"/>
  <c r="H101" i="8" s="1"/>
  <c r="F100" i="8"/>
  <c r="H100" i="8" s="1"/>
  <c r="F99" i="8"/>
  <c r="H99" i="8" s="1"/>
  <c r="G98" i="8"/>
  <c r="E98" i="8"/>
  <c r="D98" i="8"/>
  <c r="C98" i="8"/>
  <c r="F98" i="8" s="1"/>
  <c r="H98" i="8" s="1"/>
  <c r="F97" i="8"/>
  <c r="H97" i="8" s="1"/>
  <c r="F96" i="8"/>
  <c r="H96" i="8" s="1"/>
  <c r="F95" i="8"/>
  <c r="H95" i="8" s="1"/>
  <c r="F94" i="8"/>
  <c r="H94" i="8" s="1"/>
  <c r="F93" i="8"/>
  <c r="H93" i="8" s="1"/>
  <c r="F92" i="8"/>
  <c r="H92" i="8" s="1"/>
  <c r="F91" i="8"/>
  <c r="H91" i="8" s="1"/>
  <c r="F90" i="8"/>
  <c r="H90" i="8" s="1"/>
  <c r="F89" i="8"/>
  <c r="H89" i="8" s="1"/>
  <c r="F88" i="8"/>
  <c r="H88" i="8" s="1"/>
  <c r="F87" i="8"/>
  <c r="H87" i="8" s="1"/>
  <c r="F86" i="8"/>
  <c r="H86" i="8" s="1"/>
  <c r="F85" i="8"/>
  <c r="H85" i="8" s="1"/>
  <c r="F84" i="8"/>
  <c r="H84" i="8" s="1"/>
  <c r="F83" i="8"/>
  <c r="H83" i="8" s="1"/>
  <c r="F82" i="8"/>
  <c r="H82" i="8" s="1"/>
  <c r="F81" i="8"/>
  <c r="H81" i="8" s="1"/>
  <c r="F80" i="8"/>
  <c r="H80" i="8" s="1"/>
  <c r="F79" i="8"/>
  <c r="H79" i="8" s="1"/>
  <c r="F78" i="8"/>
  <c r="H78" i="8" s="1"/>
  <c r="F77" i="8"/>
  <c r="H77" i="8" s="1"/>
  <c r="F76" i="8"/>
  <c r="H76" i="8" s="1"/>
  <c r="F75" i="8"/>
  <c r="H75" i="8" s="1"/>
  <c r="G74" i="8"/>
  <c r="G111" i="8" s="1"/>
  <c r="E74" i="8"/>
  <c r="D74" i="8"/>
  <c r="C74" i="8"/>
  <c r="F74" i="8" s="1"/>
  <c r="F71" i="8"/>
  <c r="H71" i="8" s="1"/>
  <c r="F70" i="8"/>
  <c r="H70" i="8" s="1"/>
  <c r="F69" i="8"/>
  <c r="H69" i="8" s="1"/>
  <c r="F68" i="8"/>
  <c r="H68" i="8" s="1"/>
  <c r="F67" i="8"/>
  <c r="H67" i="8" s="1"/>
  <c r="F66" i="8"/>
  <c r="H66" i="8" s="1"/>
  <c r="F65" i="8"/>
  <c r="H65" i="8" s="1"/>
  <c r="F64" i="8"/>
  <c r="H64" i="8" s="1"/>
  <c r="F63" i="8"/>
  <c r="H63" i="8" s="1"/>
  <c r="F62" i="8"/>
  <c r="H62" i="8" s="1"/>
  <c r="F61" i="8"/>
  <c r="H61" i="8" s="1"/>
  <c r="F60" i="8"/>
  <c r="H60" i="8" s="1"/>
  <c r="F59" i="8"/>
  <c r="H59" i="8" s="1"/>
  <c r="F58" i="8"/>
  <c r="H58" i="8" s="1"/>
  <c r="F57" i="8"/>
  <c r="H57" i="8" s="1"/>
  <c r="F56" i="8"/>
  <c r="H56" i="8" s="1"/>
  <c r="F55" i="8"/>
  <c r="H55" i="8" s="1"/>
  <c r="F54" i="8"/>
  <c r="H54" i="8" s="1"/>
  <c r="F53" i="8"/>
  <c r="H53" i="8" s="1"/>
  <c r="F52" i="8"/>
  <c r="H52" i="8" s="1"/>
  <c r="F51" i="8"/>
  <c r="H51" i="8" s="1"/>
  <c r="F50" i="8"/>
  <c r="H50" i="8" s="1"/>
  <c r="F49" i="8"/>
  <c r="H49" i="8" s="1"/>
  <c r="F48" i="8"/>
  <c r="H48" i="8" s="1"/>
  <c r="F47" i="8"/>
  <c r="H47" i="8" s="1"/>
  <c r="F46" i="8"/>
  <c r="H46" i="8" s="1"/>
  <c r="F45" i="8"/>
  <c r="H45" i="8" s="1"/>
  <c r="F44" i="8"/>
  <c r="H44" i="8" s="1"/>
  <c r="G43" i="8"/>
  <c r="E43" i="8"/>
  <c r="D43" i="8"/>
  <c r="C43" i="8"/>
  <c r="F42" i="8"/>
  <c r="H42" i="8" s="1"/>
  <c r="F41" i="8"/>
  <c r="H41" i="8" s="1"/>
  <c r="F40" i="8"/>
  <c r="H40" i="8" s="1"/>
  <c r="F39" i="8"/>
  <c r="H39" i="8" s="1"/>
  <c r="G38" i="8"/>
  <c r="G37" i="8" s="1"/>
  <c r="E38" i="8"/>
  <c r="D38" i="8"/>
  <c r="D37" i="8" s="1"/>
  <c r="C38" i="8"/>
  <c r="F36" i="8"/>
  <c r="H36" i="8" s="1"/>
  <c r="F35" i="8"/>
  <c r="H35" i="8" s="1"/>
  <c r="F34" i="8"/>
  <c r="H34" i="8" s="1"/>
  <c r="F33" i="8"/>
  <c r="H33" i="8" s="1"/>
  <c r="F32" i="8"/>
  <c r="H32" i="8" s="1"/>
  <c r="F31" i="8"/>
  <c r="H31" i="8" s="1"/>
  <c r="F30" i="8"/>
  <c r="H30" i="8" s="1"/>
  <c r="F29" i="8"/>
  <c r="H29" i="8" s="1"/>
  <c r="F28" i="8"/>
  <c r="H28" i="8" s="1"/>
  <c r="F27" i="8"/>
  <c r="H27" i="8" s="1"/>
  <c r="F26" i="8"/>
  <c r="H26" i="8" s="1"/>
  <c r="F25" i="8"/>
  <c r="H25" i="8" s="1"/>
  <c r="F24" i="8"/>
  <c r="H24" i="8" s="1"/>
  <c r="F23" i="8"/>
  <c r="H23" i="8" s="1"/>
  <c r="F22" i="8"/>
  <c r="H22" i="8" s="1"/>
  <c r="F21" i="8"/>
  <c r="H21" i="8" s="1"/>
  <c r="F20" i="8"/>
  <c r="H20" i="8" s="1"/>
  <c r="F19" i="8"/>
  <c r="H19" i="8" s="1"/>
  <c r="F18" i="8"/>
  <c r="H18" i="8" s="1"/>
  <c r="F17" i="8"/>
  <c r="H17" i="8" s="1"/>
  <c r="F16" i="8"/>
  <c r="H16" i="8" s="1"/>
  <c r="F15" i="8"/>
  <c r="H15" i="8" s="1"/>
  <c r="F14" i="8"/>
  <c r="H14" i="8" s="1"/>
  <c r="F13" i="8"/>
  <c r="H13" i="8" s="1"/>
  <c r="F12" i="8"/>
  <c r="H12" i="8" s="1"/>
  <c r="F11" i="8"/>
  <c r="H11" i="8" s="1"/>
  <c r="F10" i="8"/>
  <c r="H10" i="8" s="1"/>
  <c r="G9" i="8"/>
  <c r="G72" i="8" s="1"/>
  <c r="E9" i="8"/>
  <c r="D9" i="8"/>
  <c r="C9" i="8"/>
  <c r="F9" i="8" s="1"/>
  <c r="F43" i="8" l="1"/>
  <c r="H43" i="8" s="1"/>
  <c r="H9" i="8"/>
  <c r="E37" i="8"/>
  <c r="E72" i="8" s="1"/>
  <c r="H74" i="8"/>
  <c r="D72" i="8"/>
  <c r="D111" i="8"/>
  <c r="D131" i="8" s="1"/>
  <c r="C111" i="8"/>
  <c r="F38" i="8"/>
  <c r="H38" i="8" s="1"/>
  <c r="E111" i="8"/>
  <c r="E131" i="8" s="1"/>
  <c r="G130" i="8"/>
  <c r="G131" i="8" s="1"/>
  <c r="C130" i="8"/>
  <c r="F130" i="8" s="1"/>
  <c r="C131" i="8"/>
  <c r="C37" i="8"/>
  <c r="F37" i="8" s="1"/>
  <c r="H37" i="8" s="1"/>
  <c r="F111" i="8" l="1"/>
  <c r="H111" i="8" s="1"/>
  <c r="F131" i="8"/>
  <c r="H131" i="8" s="1"/>
  <c r="H130" i="8"/>
  <c r="C72" i="8"/>
  <c r="F72" i="8" s="1"/>
  <c r="H72" i="8" s="1"/>
  <c r="H8" i="7"/>
  <c r="J8" i="7"/>
  <c r="H9" i="7"/>
  <c r="J9" i="7" s="1"/>
  <c r="H10" i="7"/>
  <c r="J10" i="7"/>
  <c r="H11" i="7"/>
  <c r="J11" i="7"/>
  <c r="H12" i="7"/>
  <c r="J12" i="7" s="1"/>
  <c r="H13" i="7"/>
  <c r="J13" i="7"/>
  <c r="H14" i="7"/>
  <c r="J14" i="7"/>
  <c r="E15" i="7"/>
  <c r="H15" i="7" s="1"/>
  <c r="J15" i="7" s="1"/>
  <c r="F15" i="7"/>
  <c r="G15" i="7"/>
  <c r="I15" i="7"/>
  <c r="H16" i="7"/>
  <c r="J16" i="7"/>
  <c r="H17" i="7"/>
  <c r="J17" i="7" s="1"/>
  <c r="H18" i="7"/>
  <c r="J18" i="7"/>
  <c r="H19" i="7"/>
  <c r="J19" i="7"/>
  <c r="H20" i="7"/>
  <c r="J20" i="7" s="1"/>
  <c r="H21" i="7"/>
  <c r="J21" i="7"/>
  <c r="H22" i="7"/>
  <c r="J22" i="7"/>
  <c r="H23" i="7"/>
  <c r="J23" i="7" s="1"/>
  <c r="H24" i="7"/>
  <c r="J24" i="7"/>
  <c r="H25" i="7"/>
  <c r="J25" i="7"/>
  <c r="H26" i="7"/>
  <c r="J26" i="7" s="1"/>
  <c r="H27" i="7"/>
  <c r="J27" i="7"/>
  <c r="E28" i="7"/>
  <c r="H28" i="7" s="1"/>
  <c r="J28" i="7" s="1"/>
  <c r="F28" i="7"/>
  <c r="F29" i="7" s="1"/>
  <c r="F52" i="7" s="1"/>
  <c r="G28" i="7"/>
  <c r="G29" i="7" s="1"/>
  <c r="I28" i="7"/>
  <c r="I29" i="7"/>
  <c r="H30" i="7"/>
  <c r="J30" i="7" s="1"/>
  <c r="H31" i="7"/>
  <c r="J31" i="7"/>
  <c r="H32" i="7"/>
  <c r="J32" i="7"/>
  <c r="H33" i="7"/>
  <c r="J33" i="7" s="1"/>
  <c r="H34" i="7"/>
  <c r="J34" i="7"/>
  <c r="H35" i="7"/>
  <c r="J35" i="7"/>
  <c r="H36" i="7"/>
  <c r="J36" i="7" s="1"/>
  <c r="H37" i="7"/>
  <c r="J37" i="7"/>
  <c r="H38" i="7"/>
  <c r="J38" i="7"/>
  <c r="H39" i="7"/>
  <c r="J39" i="7" s="1"/>
  <c r="E40" i="7"/>
  <c r="F40" i="7"/>
  <c r="F51" i="7" s="1"/>
  <c r="G40" i="7"/>
  <c r="G51" i="7" s="1"/>
  <c r="H40" i="7"/>
  <c r="I40" i="7"/>
  <c r="I51" i="7" s="1"/>
  <c r="H41" i="7"/>
  <c r="J41" i="7"/>
  <c r="H42" i="7"/>
  <c r="J42" i="7"/>
  <c r="H43" i="7"/>
  <c r="J43" i="7"/>
  <c r="H44" i="7"/>
  <c r="J44" i="7"/>
  <c r="H45" i="7"/>
  <c r="J45" i="7"/>
  <c r="H46" i="7"/>
  <c r="J46" i="7"/>
  <c r="H47" i="7"/>
  <c r="J47" i="7"/>
  <c r="H48" i="7"/>
  <c r="J48" i="7"/>
  <c r="H49" i="7"/>
  <c r="J49" i="7"/>
  <c r="E50" i="7"/>
  <c r="F50" i="7"/>
  <c r="G50" i="7"/>
  <c r="H50" i="7"/>
  <c r="I50" i="7"/>
  <c r="E51" i="7"/>
  <c r="H53" i="7"/>
  <c r="J53" i="7"/>
  <c r="H54" i="7"/>
  <c r="J54" i="7"/>
  <c r="H55" i="7"/>
  <c r="J55" i="7"/>
  <c r="H56" i="7"/>
  <c r="J56" i="7"/>
  <c r="H57" i="7"/>
  <c r="J57" i="7"/>
  <c r="H58" i="7"/>
  <c r="J58" i="7"/>
  <c r="H59" i="7"/>
  <c r="J59" i="7"/>
  <c r="H60" i="7"/>
  <c r="J60" i="7"/>
  <c r="H61" i="7"/>
  <c r="J61" i="7"/>
  <c r="E62" i="7"/>
  <c r="F62" i="7"/>
  <c r="G62" i="7"/>
  <c r="G74" i="7" s="1"/>
  <c r="H62" i="7"/>
  <c r="J62" i="7" s="1"/>
  <c r="I62" i="7"/>
  <c r="H63" i="7"/>
  <c r="J63" i="7"/>
  <c r="H64" i="7"/>
  <c r="J64" i="7" s="1"/>
  <c r="H65" i="7"/>
  <c r="J65" i="7"/>
  <c r="H66" i="7"/>
  <c r="J66" i="7" s="1"/>
  <c r="H67" i="7"/>
  <c r="J67" i="7"/>
  <c r="H68" i="7"/>
  <c r="J68" i="7" s="1"/>
  <c r="H69" i="7"/>
  <c r="J69" i="7"/>
  <c r="H70" i="7"/>
  <c r="J70" i="7" s="1"/>
  <c r="H71" i="7"/>
  <c r="J71" i="7"/>
  <c r="H72" i="7"/>
  <c r="J72" i="7" s="1"/>
  <c r="E73" i="7"/>
  <c r="E74" i="7" s="1"/>
  <c r="F73" i="7"/>
  <c r="F74" i="7" s="1"/>
  <c r="G73" i="7"/>
  <c r="I73" i="7"/>
  <c r="I74" i="7" s="1"/>
  <c r="H76" i="7"/>
  <c r="J76" i="7" s="1"/>
  <c r="H78" i="7"/>
  <c r="J78" i="7" s="1"/>
  <c r="H79" i="7"/>
  <c r="J79" i="7" s="1"/>
  <c r="H80" i="7"/>
  <c r="J80" i="7" s="1"/>
  <c r="H68" i="6"/>
  <c r="J68" i="6" s="1"/>
  <c r="I65" i="6"/>
  <c r="G65" i="6"/>
  <c r="F65" i="6"/>
  <c r="E65" i="6"/>
  <c r="H64" i="6"/>
  <c r="J64" i="6" s="1"/>
  <c r="H63" i="6"/>
  <c r="J63" i="6" s="1"/>
  <c r="H62" i="6"/>
  <c r="J62" i="6" s="1"/>
  <c r="J61" i="6"/>
  <c r="H61" i="6"/>
  <c r="H60" i="6"/>
  <c r="J60" i="6" s="1"/>
  <c r="H59" i="6"/>
  <c r="J59" i="6" s="1"/>
  <c r="H58" i="6"/>
  <c r="J58" i="6" s="1"/>
  <c r="J57" i="6"/>
  <c r="H57" i="6"/>
  <c r="H56" i="6"/>
  <c r="J56" i="6" s="1"/>
  <c r="H55" i="6"/>
  <c r="J55" i="6" s="1"/>
  <c r="I54" i="6"/>
  <c r="I66" i="6" s="1"/>
  <c r="H54" i="6"/>
  <c r="J54" i="6" s="1"/>
  <c r="G54" i="6"/>
  <c r="F54" i="6"/>
  <c r="E54" i="6"/>
  <c r="E66" i="6" s="1"/>
  <c r="H53" i="6"/>
  <c r="J53" i="6" s="1"/>
  <c r="H52" i="6"/>
  <c r="J52" i="6" s="1"/>
  <c r="H51" i="6"/>
  <c r="J51" i="6" s="1"/>
  <c r="H50" i="6"/>
  <c r="J50" i="6" s="1"/>
  <c r="H49" i="6"/>
  <c r="J49" i="6" s="1"/>
  <c r="H48" i="6"/>
  <c r="J48" i="6" s="1"/>
  <c r="H47" i="6"/>
  <c r="J47" i="6" s="1"/>
  <c r="H46" i="6"/>
  <c r="J46" i="6" s="1"/>
  <c r="H45" i="6"/>
  <c r="J45" i="6" s="1"/>
  <c r="H44" i="6"/>
  <c r="J44" i="6" s="1"/>
  <c r="I42" i="6"/>
  <c r="G42" i="6"/>
  <c r="F42" i="6"/>
  <c r="E42" i="6"/>
  <c r="H42" i="6" s="1"/>
  <c r="J42" i="6" s="1"/>
  <c r="J41" i="6"/>
  <c r="H41" i="6"/>
  <c r="H40" i="6"/>
  <c r="J40" i="6" s="1"/>
  <c r="H39" i="6"/>
  <c r="J39" i="6" s="1"/>
  <c r="H38" i="6"/>
  <c r="J38" i="6" s="1"/>
  <c r="I37" i="6"/>
  <c r="I43" i="6" s="1"/>
  <c r="G37" i="6"/>
  <c r="F37" i="6"/>
  <c r="E37" i="6"/>
  <c r="H36" i="6"/>
  <c r="J36" i="6" s="1"/>
  <c r="H35" i="6"/>
  <c r="J35" i="6" s="1"/>
  <c r="H34" i="6"/>
  <c r="J34" i="6" s="1"/>
  <c r="H33" i="6"/>
  <c r="J33" i="6" s="1"/>
  <c r="H32" i="6"/>
  <c r="J32" i="6" s="1"/>
  <c r="H31" i="6"/>
  <c r="J31" i="6" s="1"/>
  <c r="I29" i="6"/>
  <c r="G29" i="6"/>
  <c r="F29" i="6"/>
  <c r="E29" i="6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I19" i="6"/>
  <c r="I30" i="6" s="1"/>
  <c r="G19" i="6"/>
  <c r="F19" i="6"/>
  <c r="E19" i="6"/>
  <c r="E30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29" i="6" l="1"/>
  <c r="J29" i="6" s="1"/>
  <c r="H74" i="7"/>
  <c r="J40" i="7"/>
  <c r="J51" i="7" s="1"/>
  <c r="E43" i="6"/>
  <c r="H43" i="6" s="1"/>
  <c r="E29" i="7"/>
  <c r="E52" i="7" s="1"/>
  <c r="F30" i="6"/>
  <c r="F67" i="6" s="1"/>
  <c r="F69" i="6" s="1"/>
  <c r="J50" i="7"/>
  <c r="G30" i="6"/>
  <c r="F43" i="6"/>
  <c r="F66" i="6"/>
  <c r="H51" i="7"/>
  <c r="J29" i="7"/>
  <c r="J52" i="7" s="1"/>
  <c r="H65" i="6"/>
  <c r="J65" i="6" s="1"/>
  <c r="I52" i="7"/>
  <c r="G43" i="6"/>
  <c r="G66" i="6"/>
  <c r="E75" i="7"/>
  <c r="I75" i="7"/>
  <c r="I77" i="7" s="1"/>
  <c r="I81" i="7" s="1"/>
  <c r="F75" i="7"/>
  <c r="F77" i="7" s="1"/>
  <c r="F81" i="7" s="1"/>
  <c r="G52" i="7"/>
  <c r="G75" i="7" s="1"/>
  <c r="G77" i="7" s="1"/>
  <c r="G81" i="7" s="1"/>
  <c r="H73" i="7"/>
  <c r="J73" i="7" s="1"/>
  <c r="J74" i="7" s="1"/>
  <c r="H29" i="7"/>
  <c r="H30" i="6"/>
  <c r="J66" i="6"/>
  <c r="I67" i="6"/>
  <c r="I69" i="6" s="1"/>
  <c r="H66" i="6"/>
  <c r="H19" i="6"/>
  <c r="J19" i="6" s="1"/>
  <c r="J30" i="6" s="1"/>
  <c r="H37" i="6"/>
  <c r="J37" i="6" s="1"/>
  <c r="J43" i="6" s="1"/>
  <c r="G67" i="6" l="1"/>
  <c r="G69" i="6" s="1"/>
  <c r="J75" i="7"/>
  <c r="J77" i="7" s="1"/>
  <c r="J81" i="7" s="1"/>
  <c r="E67" i="6"/>
  <c r="E69" i="6" s="1"/>
  <c r="H69" i="6" s="1"/>
  <c r="H75" i="7"/>
  <c r="E77" i="7"/>
  <c r="H52" i="7"/>
  <c r="J67" i="6"/>
  <c r="J69" i="6" s="1"/>
  <c r="H67" i="6" l="1"/>
  <c r="E81" i="7"/>
  <c r="H81" i="7" s="1"/>
  <c r="H77" i="7"/>
  <c r="E68" i="4"/>
  <c r="E67" i="4"/>
  <c r="E66" i="4"/>
  <c r="I65" i="4"/>
  <c r="E65" i="4"/>
  <c r="I64" i="4"/>
  <c r="E64" i="4"/>
  <c r="I63" i="4"/>
  <c r="E63" i="4"/>
  <c r="I62" i="4"/>
  <c r="E62" i="4"/>
  <c r="I61" i="4"/>
  <c r="E61" i="4"/>
  <c r="I60" i="4"/>
  <c r="E60" i="4"/>
  <c r="I59" i="4"/>
  <c r="E59" i="4"/>
  <c r="I58" i="4"/>
  <c r="E58" i="4"/>
  <c r="H57" i="4"/>
  <c r="G57" i="4"/>
  <c r="E57" i="4"/>
  <c r="I56" i="4"/>
  <c r="E56" i="4"/>
  <c r="I55" i="4"/>
  <c r="E55" i="4"/>
  <c r="H54" i="4"/>
  <c r="G54" i="4"/>
  <c r="I54" i="4" s="1"/>
  <c r="E54" i="4"/>
  <c r="I53" i="4"/>
  <c r="E53" i="4"/>
  <c r="I52" i="4"/>
  <c r="E52" i="4"/>
  <c r="I51" i="4"/>
  <c r="E51" i="4"/>
  <c r="I50" i="4"/>
  <c r="E50" i="4"/>
  <c r="H49" i="4"/>
  <c r="H68" i="4" s="1"/>
  <c r="G49" i="4"/>
  <c r="E49" i="4"/>
  <c r="E48" i="4"/>
  <c r="E47" i="4"/>
  <c r="I46" i="4"/>
  <c r="E46" i="4"/>
  <c r="I45" i="4"/>
  <c r="E45" i="4"/>
  <c r="I44" i="4"/>
  <c r="E44" i="4"/>
  <c r="I43" i="4"/>
  <c r="E43" i="4"/>
  <c r="I42" i="4"/>
  <c r="E42" i="4"/>
  <c r="I41" i="4"/>
  <c r="D41" i="4"/>
  <c r="C41" i="4"/>
  <c r="I40" i="4"/>
  <c r="E40" i="4"/>
  <c r="I39" i="4"/>
  <c r="E39" i="4"/>
  <c r="I38" i="4"/>
  <c r="E38" i="4"/>
  <c r="I37" i="4"/>
  <c r="E37" i="4"/>
  <c r="I36" i="4"/>
  <c r="D36" i="4"/>
  <c r="D35" i="4" s="1"/>
  <c r="C36" i="4"/>
  <c r="E36" i="4" s="1"/>
  <c r="I35" i="4"/>
  <c r="H35" i="4"/>
  <c r="G35" i="4"/>
  <c r="E34" i="4"/>
  <c r="E33" i="4"/>
  <c r="E32" i="4"/>
  <c r="E31" i="4"/>
  <c r="I30" i="4"/>
  <c r="E30" i="4"/>
  <c r="I29" i="4"/>
  <c r="E29" i="4"/>
  <c r="I28" i="4"/>
  <c r="E28" i="4"/>
  <c r="I27" i="4"/>
  <c r="E27" i="4"/>
  <c r="I26" i="4"/>
  <c r="E26" i="4"/>
  <c r="I25" i="4"/>
  <c r="E25" i="4"/>
  <c r="I24" i="4"/>
  <c r="E24" i="4"/>
  <c r="I23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I11" i="4"/>
  <c r="E11" i="4"/>
  <c r="I10" i="4"/>
  <c r="E10" i="4"/>
  <c r="H9" i="4"/>
  <c r="H47" i="4" s="1"/>
  <c r="H69" i="4" s="1"/>
  <c r="G9" i="4"/>
  <c r="I9" i="4" s="1"/>
  <c r="D9" i="4"/>
  <c r="C9" i="4"/>
  <c r="D69" i="4" l="1"/>
  <c r="G47" i="4"/>
  <c r="I47" i="4" s="1"/>
  <c r="E41" i="4"/>
  <c r="G68" i="4"/>
  <c r="I68" i="4" s="1"/>
  <c r="I57" i="4"/>
  <c r="E9" i="4"/>
  <c r="C35" i="4"/>
  <c r="E35" i="4" s="1"/>
  <c r="I49" i="4"/>
  <c r="G69" i="4" l="1"/>
  <c r="I69" i="4" s="1"/>
  <c r="C69" i="4"/>
  <c r="E69" i="4" s="1"/>
  <c r="G76" i="3"/>
  <c r="G75" i="3"/>
  <c r="G74" i="3"/>
  <c r="G72" i="3"/>
  <c r="F69" i="3"/>
  <c r="E69" i="3"/>
  <c r="G69" i="3" s="1"/>
  <c r="G68" i="3"/>
  <c r="G67" i="3"/>
  <c r="G66" i="3"/>
  <c r="G65" i="3"/>
  <c r="G64" i="3"/>
  <c r="G63" i="3"/>
  <c r="G62" i="3"/>
  <c r="G61" i="3"/>
  <c r="F60" i="3"/>
  <c r="F70" i="3" s="1"/>
  <c r="E60" i="3"/>
  <c r="G60" i="3" s="1"/>
  <c r="G59" i="3"/>
  <c r="G58" i="3"/>
  <c r="G57" i="3"/>
  <c r="G56" i="3"/>
  <c r="G55" i="3"/>
  <c r="G54" i="3"/>
  <c r="G53" i="3"/>
  <c r="E51" i="3"/>
  <c r="G51" i="3" s="1"/>
  <c r="F50" i="3"/>
  <c r="E50" i="3"/>
  <c r="G50" i="3" s="1"/>
  <c r="G49" i="3"/>
  <c r="G48" i="3"/>
  <c r="G47" i="3"/>
  <c r="G46" i="3"/>
  <c r="G45" i="3"/>
  <c r="G44" i="3"/>
  <c r="G43" i="3"/>
  <c r="G42" i="3"/>
  <c r="G41" i="3"/>
  <c r="F40" i="3"/>
  <c r="F51" i="3" s="1"/>
  <c r="E40" i="3"/>
  <c r="G40" i="3" s="1"/>
  <c r="G39" i="3"/>
  <c r="G38" i="3"/>
  <c r="G37" i="3"/>
  <c r="G36" i="3"/>
  <c r="G35" i="3"/>
  <c r="G34" i="3"/>
  <c r="G33" i="3"/>
  <c r="G32" i="3"/>
  <c r="G31" i="3"/>
  <c r="G30" i="3"/>
  <c r="F28" i="3"/>
  <c r="E28" i="3"/>
  <c r="E29" i="3" s="1"/>
  <c r="E52" i="3" s="1"/>
  <c r="G27" i="3"/>
  <c r="G26" i="3"/>
  <c r="G25" i="3"/>
  <c r="G24" i="3"/>
  <c r="G23" i="3"/>
  <c r="G22" i="3"/>
  <c r="G21" i="3"/>
  <c r="G20" i="3"/>
  <c r="G19" i="3"/>
  <c r="G18" i="3"/>
  <c r="G17" i="3"/>
  <c r="G16" i="3"/>
  <c r="F15" i="3"/>
  <c r="G15" i="3" s="1"/>
  <c r="E15" i="3"/>
  <c r="G14" i="3"/>
  <c r="G13" i="3"/>
  <c r="G12" i="3"/>
  <c r="G11" i="3"/>
  <c r="G10" i="3"/>
  <c r="G9" i="3"/>
  <c r="G8" i="3"/>
  <c r="G64" i="1"/>
  <c r="G61" i="1"/>
  <c r="F59" i="1"/>
  <c r="G59" i="1" s="1"/>
  <c r="E59" i="1"/>
  <c r="G58" i="1"/>
  <c r="G57" i="1"/>
  <c r="G56" i="1"/>
  <c r="G55" i="1"/>
  <c r="G54" i="1"/>
  <c r="G53" i="1"/>
  <c r="G52" i="1"/>
  <c r="F51" i="1"/>
  <c r="E51" i="1"/>
  <c r="G51" i="1" s="1"/>
  <c r="G50" i="1"/>
  <c r="G49" i="1"/>
  <c r="G48" i="1"/>
  <c r="G47" i="1"/>
  <c r="G46" i="1"/>
  <c r="G45" i="1"/>
  <c r="G44" i="1"/>
  <c r="F42" i="1"/>
  <c r="G42" i="1" s="1"/>
  <c r="E42" i="1"/>
  <c r="G41" i="1"/>
  <c r="G40" i="1"/>
  <c r="G39" i="1"/>
  <c r="G38" i="1"/>
  <c r="F37" i="1"/>
  <c r="F43" i="1" s="1"/>
  <c r="E37" i="1"/>
  <c r="E43" i="1" s="1"/>
  <c r="G36" i="1"/>
  <c r="G35" i="1"/>
  <c r="G34" i="1"/>
  <c r="G33" i="1"/>
  <c r="G32" i="1"/>
  <c r="G31" i="1"/>
  <c r="F29" i="1"/>
  <c r="E29" i="1"/>
  <c r="G29" i="1" s="1"/>
  <c r="G28" i="1"/>
  <c r="G27" i="1"/>
  <c r="G26" i="1"/>
  <c r="G25" i="1"/>
  <c r="G24" i="1"/>
  <c r="G23" i="1"/>
  <c r="G22" i="1"/>
  <c r="G21" i="1"/>
  <c r="G20" i="1"/>
  <c r="F19" i="1"/>
  <c r="E19" i="1"/>
  <c r="E30" i="1" s="1"/>
  <c r="G18" i="1"/>
  <c r="G17" i="1"/>
  <c r="G16" i="1"/>
  <c r="G15" i="1"/>
  <c r="G14" i="1"/>
  <c r="G13" i="1"/>
  <c r="G12" i="1"/>
  <c r="G11" i="1"/>
  <c r="G10" i="1"/>
  <c r="G9" i="1"/>
  <c r="G8" i="1"/>
  <c r="F60" i="1" l="1"/>
  <c r="G28" i="3"/>
  <c r="E70" i="3"/>
  <c r="G70" i="3" s="1"/>
  <c r="F30" i="1"/>
  <c r="G30" i="1" s="1"/>
  <c r="F29" i="3"/>
  <c r="F52" i="3" s="1"/>
  <c r="F71" i="3" s="1"/>
  <c r="F73" i="3" s="1"/>
  <c r="F77" i="3" s="1"/>
  <c r="G43" i="1"/>
  <c r="E60" i="1"/>
  <c r="G60" i="1" s="1"/>
  <c r="G19" i="1"/>
  <c r="G37" i="1"/>
  <c r="F63" i="1" l="1"/>
  <c r="F65" i="1" s="1"/>
  <c r="E71" i="3"/>
  <c r="E73" i="3" s="1"/>
  <c r="E77" i="3" s="1"/>
  <c r="G77" i="3" s="1"/>
  <c r="G29" i="3"/>
  <c r="G71" i="3"/>
  <c r="G52" i="3"/>
  <c r="G73" i="3"/>
  <c r="E63" i="1"/>
  <c r="G63" i="1" l="1"/>
  <c r="E65" i="1"/>
  <c r="G65" i="1" s="1"/>
</calcChain>
</file>

<file path=xl/sharedStrings.xml><?xml version="1.0" encoding="utf-8"?>
<sst xmlns="http://schemas.openxmlformats.org/spreadsheetml/2006/main" count="1295" uniqueCount="356">
  <si>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</si>
  <si>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</si>
  <si>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</si>
  <si>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</si>
  <si>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</si>
  <si>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</si>
  <si>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</si>
  <si>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</si>
  <si>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</si>
  <si>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</si>
  <si>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</si>
  <si>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</si>
  <si>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</si>
  <si>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保育事業収入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</si>
  <si>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</si>
  <si>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</si>
  <si>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</si>
  <si>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</si>
  <si>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</si>
  <si>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社会福祉連携推進業務貸付金受取利息収入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</si>
  <si>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</si>
  <si>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</si>
  <si>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</si>
  <si>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</si>
  <si>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</si>
  <si>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</si>
  <si>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</si>
  <si>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</si>
  <si>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</si>
  <si>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</si>
  <si>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社会福祉連携推進業務借入金支払利息支出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</si>
  <si>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</si>
  <si>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</si>
  <si>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</si>
  <si>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</si>
  <si>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</si>
  <si>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</si>
  <si>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</si>
  <si>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</si>
  <si>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社会福祉連携推進業務設備資金借入金収入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</si>
  <si>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</si>
  <si>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</si>
  <si>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</si>
  <si>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</si>
  <si>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</si>
  <si>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</si>
  <si>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</si>
  <si>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</si>
  <si>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</si>
  <si>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</si>
  <si>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</si>
  <si>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</si>
  <si>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社会福祉連携推進業務長期運営資金借入金収入</t>
  </si>
  <si>
    <t>長期貸付金回収収入</t>
  </si>
  <si>
    <t>社会福祉連携推進業務長期貸付金回収収入</t>
  </si>
  <si>
    <t>積立資産取崩収入</t>
  </si>
  <si>
    <t>その他の活動による収入</t>
  </si>
  <si>
    <t>その他の活動収入計（７）</t>
  </si>
  <si>
    <t>長期運営資金借入金元金償還支出</t>
  </si>
  <si>
    <t>社会福祉連携推進業務長期運営資金借入金元金償還支出</t>
  </si>
  <si>
    <t>長期貸付金支出</t>
  </si>
  <si>
    <t>社会福祉連携推進業務長期貸付金支出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</si>
  <si>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</si>
  <si>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</si>
  <si>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</si>
  <si>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</si>
  <si>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</si>
  <si>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</si>
  <si>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</si>
  <si>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</si>
  <si>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</si>
  <si>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</si>
  <si>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</si>
  <si>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</si>
  <si>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</si>
  <si>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</si>
  <si>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</si>
  <si>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</si>
  <si>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</si>
  <si>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</si>
  <si>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保育事業収益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</si>
  <si>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</si>
  <si>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</si>
  <si>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</si>
  <si>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</si>
  <si>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</si>
  <si>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</si>
  <si>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</si>
  <si>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</si>
  <si>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</si>
  <si>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</si>
  <si>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減価償却費</t>
  </si>
  <si>
    <t>国庫補助金等特別積立金取崩額</t>
  </si>
  <si>
    <t>貸倒損失額</t>
  </si>
  <si>
    <t>貸倒引当金繰入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</si>
  <si>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</si>
  <si>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</si>
  <si>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</si>
  <si>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</si>
  <si>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</si>
  <si>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</si>
  <si>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</si>
  <si>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</si>
  <si>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社会福祉連携推進業務貸付金受取利息収益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</si>
  <si>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</si>
  <si>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</si>
  <si>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</si>
  <si>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</si>
  <si>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</si>
  <si>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</si>
  <si>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</si>
  <si>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</si>
  <si>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</si>
  <si>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社会福祉連携推進業務借入金支払利息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</si>
  <si>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</si>
  <si>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</si>
  <si>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</si>
  <si>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</si>
  <si>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</si>
  <si>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</si>
  <si>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</si>
  <si>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</si>
  <si>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</si>
  <si>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</si>
  <si>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</si>
  <si>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</si>
  <si>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</si>
  <si>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</si>
  <si>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</si>
  <si>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</si>
  <si>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</si>
  <si>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</si>
  <si>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</si>
  <si>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</si>
  <si>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</si>
  <si>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</si>
  <si>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</si>
  <si>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</si>
  <si>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</si>
  <si>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</si>
  <si>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</si>
  <si>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</si>
  <si>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</si>
  <si>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</si>
  <si>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</si>
  <si>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</si>
  <si>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</si>
  <si>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</si>
  <si>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</si>
  <si>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</si>
  <si>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</si>
  <si>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第三号第一様式（第二十七条第四項関係）</t>
    <phoneticPr fontId="4"/>
  </si>
  <si>
    <t>法人単位貸借対照表</t>
    <phoneticPr fontId="10"/>
  </si>
  <si>
    <t>令和5年3月31日現在</t>
    <phoneticPr fontId="10"/>
  </si>
  <si>
    <t>資産の部</t>
    <phoneticPr fontId="10"/>
  </si>
  <si>
    <t>負債の部</t>
    <phoneticPr fontId="10"/>
  </si>
  <si>
    <t>当年度末</t>
    <rPh sb="0" eb="1">
      <t>トウ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</si>
  <si>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</si>
  <si>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増減</t>
    <rPh sb="0" eb="2">
      <t>ゾウゲン</t>
    </rPh>
    <phoneticPr fontId="2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</si>
  <si>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</si>
  <si>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</si>
  <si>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</si>
  <si>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</si>
  <si>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</si>
  <si>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</si>
  <si>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</si>
  <si>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</si>
  <si>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</si>
  <si>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</si>
  <si>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</si>
  <si>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社会福祉連携推進業務短期運営資金借入金</t>
  </si>
  <si>
    <t>　未収収益</t>
  </si>
  <si>
    <t>　役員等短期借入金</t>
  </si>
  <si>
    <t>　受取手形</t>
  </si>
  <si>
    <t>　１年以内返済予定社会福祉連携推進業務設備資金借入金</t>
  </si>
  <si>
    <t>　貯蔵品</t>
  </si>
  <si>
    <t>　１年以内返済予定設備資金借入金</t>
  </si>
  <si>
    <t>　医薬品</t>
  </si>
  <si>
    <t>　１年以内返済予定社会福祉連携推進業務長期運営資金借入金</t>
  </si>
  <si>
    <t>　診療・療養費等材料</t>
  </si>
  <si>
    <t>　１年以内返済予定長期運営資金借入金</t>
  </si>
  <si>
    <t>　給食用材料</t>
  </si>
  <si>
    <t>　１年以内返済予定リース債務</t>
  </si>
  <si>
    <t>　商品・製品</t>
  </si>
  <si>
    <t>　１年以内返済予定役員等長期借入金</t>
  </si>
  <si>
    <t>　仕掛品</t>
  </si>
  <si>
    <t>　１年以内支払予定長期未払金</t>
  </si>
  <si>
    <t>　原材料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</si>
  <si>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</si>
  <si>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</si>
  <si>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</si>
  <si>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</si>
  <si>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</si>
  <si>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</si>
  <si>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</si>
  <si>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１年以内回収予定社会福祉連携推進業務長期貸付金</t>
  </si>
  <si>
    <t>　前受収益</t>
  </si>
  <si>
    <t>　１年以内回収予定長期貸付金</t>
  </si>
  <si>
    <t>　仮受金</t>
  </si>
  <si>
    <t>　社会福祉連携推進業務短期貸付金</t>
  </si>
  <si>
    <t>　賞与引当金</t>
  </si>
  <si>
    <t>　短期貸付金</t>
  </si>
  <si>
    <t>　その他の流動負債</t>
  </si>
  <si>
    <t>　仮払金</t>
  </si>
  <si>
    <t>　その他の流動資産</t>
  </si>
  <si>
    <t>　貸倒引当金</t>
  </si>
  <si>
    <t>　徴収不能引当金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</si>
  <si>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</si>
  <si>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</si>
  <si>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</si>
  <si>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</si>
  <si>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</si>
  <si>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</si>
  <si>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</si>
  <si>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</si>
  <si>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　定期預金</t>
  </si>
  <si>
    <t>　長期運営資金借入金</t>
  </si>
  <si>
    <t>　投資有価証券</t>
  </si>
  <si>
    <t>　リース債務</t>
  </si>
  <si>
    <t>その他の固定資産</t>
  </si>
  <si>
    <t>　役員等長期借入金</t>
  </si>
  <si>
    <t>　退職給付引当金</t>
  </si>
  <si>
    <t>　役員退職慰労引当金</t>
  </si>
  <si>
    <t>　構築物</t>
  </si>
  <si>
    <t>　長期未払金</t>
  </si>
  <si>
    <t>　機械及び装置</t>
  </si>
  <si>
    <t>　長期預り金</t>
  </si>
  <si>
    <t>　車輌運搬具</t>
  </si>
  <si>
    <t>　その他の固定負債</t>
  </si>
  <si>
    <t>　器具及び備品</t>
  </si>
  <si>
    <t>負債の部合計</t>
  </si>
  <si>
    <t>　建設仮勘定</t>
  </si>
  <si>
    <t>純資産の部</t>
  </si>
  <si>
    <t>　有形リース資産</t>
  </si>
  <si>
    <t>基本金</t>
  </si>
  <si>
    <t>　権利</t>
  </si>
  <si>
    <t>　第一号基本金</t>
  </si>
  <si>
    <t>　ソフトウェア</t>
  </si>
  <si>
    <t>　第二号基本金</t>
  </si>
  <si>
    <t>　無形リース資産</t>
  </si>
  <si>
    <t>　第三号基本金</t>
  </si>
  <si>
    <t>　第四号基本金</t>
  </si>
  <si>
    <t>　社会福祉連携推進業務長期貸付金</t>
  </si>
  <si>
    <t>国庫補助金等特別積立金</t>
  </si>
  <si>
    <t>　長期貸付金</t>
  </si>
  <si>
    <t>　国庫補助金等特別積立金</t>
  </si>
  <si>
    <t>　退職給付引当資産</t>
  </si>
  <si>
    <t>　国庫補助金等特別積立金（償還補助分）</t>
  </si>
  <si>
    <t>　長期預り金積立資産</t>
  </si>
  <si>
    <t>その他の積立金</t>
  </si>
  <si>
    <t>　人件費積立資産</t>
  </si>
  <si>
    <t>　人件費積立金</t>
  </si>
  <si>
    <t>　修繕積立資産</t>
  </si>
  <si>
    <t>　修繕積立金</t>
  </si>
  <si>
    <t>　備品等購入積立資産</t>
  </si>
  <si>
    <t>　備品等購入積立金</t>
  </si>
  <si>
    <t>　保育所施設・設備整備積立資産</t>
  </si>
  <si>
    <t>　保育所施設・設備整備積立金</t>
  </si>
  <si>
    <t>　移行時特別積立資産</t>
  </si>
  <si>
    <t>　移行時特別積立金</t>
  </si>
  <si>
    <t>　その他の積立資産</t>
  </si>
  <si>
    <t>　建設積立金</t>
  </si>
  <si>
    <t>　差入保証金</t>
  </si>
  <si>
    <t>次期繰越活動増減差額</t>
  </si>
  <si>
    <t>　長期前払費用</t>
  </si>
  <si>
    <t>（うち当期活動増減差額）</t>
  </si>
  <si>
    <t>　その他の固定資産</t>
  </si>
  <si>
    <t>純資産の部合計</t>
  </si>
  <si>
    <t>資産の部合計</t>
  </si>
  <si>
    <t>負債及び純資産の部合計</t>
  </si>
  <si>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</si>
  <si>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</si>
  <si>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</si>
  <si>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</si>
  <si>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</si>
  <si>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0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</si>
  <si>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</si>
  <si>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</si>
  <si>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事業区分間長期借入金収入</t>
  </si>
  <si>
    <t>事業区分間長期貸付金回収収入</t>
  </si>
  <si>
    <t>事業区分間繰入金収入</t>
  </si>
  <si>
    <t>事業区分間長期貸付金支出</t>
  </si>
  <si>
    <t>事業区分間長期借入金返済支出</t>
  </si>
  <si>
    <t>事業区分間繰入金支出</t>
  </si>
  <si>
    <t>当期資金収支差額合計（１０）＝（３）＋（６）＋（９）</t>
    <phoneticPr fontId="10"/>
  </si>
  <si>
    <t>前期末支払資金残高（１１）</t>
    <phoneticPr fontId="10"/>
  </si>
  <si>
    <t>当期末支払資金残高（１０）＋（１１）</t>
    <phoneticPr fontId="10"/>
  </si>
  <si>
    <t>事業区分間固定資産移管費用</t>
  </si>
  <si>
    <t>事業区分間繰入金費用</t>
  </si>
  <si>
    <t>事業区分間固定資産移管収益</t>
  </si>
  <si>
    <t>事業区分間繰入金収益</t>
  </si>
  <si>
    <t>事業活動内訳表</t>
    <rPh sb="0" eb="2">
      <t>ジギョウ</t>
    </rPh>
    <rPh sb="2" eb="4">
      <t>カツドウ</t>
    </rPh>
    <phoneticPr fontId="4"/>
  </si>
  <si>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</si>
  <si>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4"/>
  </si>
  <si>
    <t>貸借対照表内訳表</t>
    <phoneticPr fontId="4"/>
  </si>
  <si>
    <t>勘定科目</t>
    <rPh sb="0" eb="2">
      <t>カンジョウ</t>
    </rPh>
    <rPh sb="2" eb="4">
      <t>カモク</t>
    </rPh>
    <phoneticPr fontId="10"/>
  </si>
  <si>
    <t>社会福祉事業</t>
    <phoneticPr fontId="10"/>
  </si>
  <si>
    <t>公益事業</t>
    <rPh sb="0" eb="2">
      <t>コウエキ</t>
    </rPh>
    <rPh sb="2" eb="4">
      <t>ジギョウ</t>
    </rPh>
    <phoneticPr fontId="10"/>
  </si>
  <si>
    <t>収益事業</t>
    <rPh sb="0" eb="2">
      <t>シュウエキ</t>
    </rPh>
    <rPh sb="2" eb="4">
      <t>ジギョウ</t>
    </rPh>
    <phoneticPr fontId="10"/>
  </si>
  <si>
    <t>内部取引消去</t>
    <rPh sb="0" eb="2">
      <t>ナイブ</t>
    </rPh>
    <rPh sb="2" eb="4">
      <t>トリヒキ</t>
    </rPh>
    <rPh sb="4" eb="6">
      <t>ショウキョ</t>
    </rPh>
    <phoneticPr fontId="10"/>
  </si>
  <si>
    <t>法人合計</t>
    <rPh sb="0" eb="2">
      <t>ホウジン</t>
    </rPh>
    <rPh sb="2" eb="4">
      <t>ゴウケイ</t>
    </rPh>
    <phoneticPr fontId="10"/>
  </si>
  <si>
    <t>資産の部</t>
  </si>
  <si>
    <t>　１年以内回収予定事業区分間長期貸付金</t>
  </si>
  <si>
    <t>　事業区分間貸付金</t>
  </si>
  <si>
    <t>　事業区分間長期貸付金</t>
  </si>
  <si>
    <t>負債の部</t>
  </si>
  <si>
    <t>　１年以内返済予定事業区分間長期借入金</t>
  </si>
  <si>
    <t>　事業区分間借入金</t>
  </si>
  <si>
    <t>　事業区分間長期借入金</t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</si>
  <si>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</si>
  <si>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資金収支内訳表</t>
    <phoneticPr fontId="4"/>
  </si>
  <si>
    <t>十字園（本部）</t>
    <phoneticPr fontId="10"/>
  </si>
  <si>
    <t>十字園</t>
    <phoneticPr fontId="10"/>
  </si>
  <si>
    <t>コスモス</t>
    <phoneticPr fontId="10"/>
  </si>
  <si>
    <t>いずみ福祉園</t>
    <phoneticPr fontId="10"/>
  </si>
  <si>
    <t>ジョイン</t>
    <phoneticPr fontId="10"/>
  </si>
  <si>
    <t>わもっか</t>
    <phoneticPr fontId="10"/>
  </si>
  <si>
    <t>青松ワークス</t>
    <phoneticPr fontId="10"/>
  </si>
  <si>
    <t>麦っ子ワークス</t>
    <phoneticPr fontId="10"/>
  </si>
  <si>
    <t>慈仁工房</t>
    <phoneticPr fontId="10"/>
  </si>
  <si>
    <t>すずまり</t>
    <phoneticPr fontId="10"/>
  </si>
  <si>
    <t>はまゆう</t>
    <phoneticPr fontId="10"/>
  </si>
  <si>
    <t>はまゆうケアハウス</t>
    <phoneticPr fontId="10"/>
  </si>
  <si>
    <t>愛慈こども園</t>
    <phoneticPr fontId="10"/>
  </si>
  <si>
    <t>にいつ愛慈こども園</t>
    <phoneticPr fontId="10"/>
  </si>
  <si>
    <t>すみれ</t>
    <phoneticPr fontId="10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</si>
  <si>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</si>
  <si>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</si>
  <si>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</si>
  <si>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拠点区分間長期借入金収入</t>
  </si>
  <si>
    <t>拠点区分間長期貸付金回収収入</t>
  </si>
  <si>
    <t>拠点区分間繰入金収入</t>
  </si>
  <si>
    <t>拠点区分間長期貸付金支出</t>
  </si>
  <si>
    <t>拠点区分間長期借入金返済支出</t>
  </si>
  <si>
    <t>拠点区分間繰入金支出</t>
  </si>
  <si>
    <t>公益事業区分  資金収支内訳表</t>
    <phoneticPr fontId="4"/>
  </si>
  <si>
    <t>らいふあっぷ</t>
    <phoneticPr fontId="10"/>
  </si>
  <si>
    <t>地域包括支援センター小新・小針</t>
    <phoneticPr fontId="10"/>
  </si>
  <si>
    <t>夕日の家</t>
    <phoneticPr fontId="10"/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</si>
  <si>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</si>
  <si>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事業活動内訳表</t>
    <phoneticPr fontId="4"/>
  </si>
  <si>
    <t>拠点区分間繰入金収益</t>
  </si>
  <si>
    <t>拠点区分間固定資産移管収益</t>
  </si>
  <si>
    <t>拠点区分間繰入金費用</t>
  </si>
  <si>
    <t>拠点区分間固定資産移管費用</t>
  </si>
  <si>
    <t>公益事業区分  事業活動内訳表</t>
    <phoneticPr fontId="4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</si>
  <si>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</si>
  <si>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貸借対照表内訳表</t>
    <phoneticPr fontId="10"/>
  </si>
  <si>
    <t>事業区分計</t>
    <rPh sb="0" eb="2">
      <t>ジギョウ</t>
    </rPh>
    <rPh sb="2" eb="4">
      <t>クブン</t>
    </rPh>
    <rPh sb="4" eb="5">
      <t>ケイ</t>
    </rPh>
    <phoneticPr fontId="2"/>
  </si>
  <si>
    <t>　１年以内回収予定拠点区分間長期貸付金</t>
  </si>
  <si>
    <t>　拠点区分間貸付金</t>
  </si>
  <si>
    <t>　拠点区分間長期貸付金</t>
  </si>
  <si>
    <t>　１年以内返済予定拠点区分間長期借入金</t>
  </si>
  <si>
    <t>　拠点区分間借入金</t>
  </si>
  <si>
    <t>　拠点区分間長期借入金</t>
  </si>
  <si>
    <t>公益事業区分  貸借対照表内訳表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</si>
</sst>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2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0" fontId="7" fillId="0" borderId="1" xfId="2" applyFont="1" applyBorder="1" applyAlignment="1">
      <alignment horizontal="left" vertical="top" shrinkToFit="1"/>
    </xf>
    <xf numFmtId="176" fontId="9" fillId="0" borderId="13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horizontal="left" vertical="top" shrinkToFit="1"/>
    </xf>
    <xf numFmtId="176" fontId="9" fillId="0" borderId="14" xfId="2" applyNumberFormat="1" applyFont="1" applyBorder="1" applyAlignment="1" applyProtection="1">
      <alignment vertical="top" shrinkToFit="1"/>
      <protection locked="0"/>
    </xf>
    <xf numFmtId="0" fontId="7" fillId="0" borderId="7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5" fillId="0" borderId="0" xfId="0" applyFont="1" applyAlignment="1">
      <alignment horizontal="right" vertical="center" shrinkToFit="1"/>
    </xf>
    <xf numFmtId="0" fontId="7" fillId="0" borderId="1" xfId="2" applyFont="1" applyBorder="1" applyAlignment="1">
      <alignment vertical="center"/>
    </xf>
    <xf numFmtId="0" fontId="7" fillId="0" borderId="4" xfId="2" applyFont="1" applyBorder="1" applyAlignment="1">
      <alignment horizontal="left" vertical="top" shrinkToFit="1"/>
    </xf>
    <xf numFmtId="176" fontId="9" fillId="0" borderId="4" xfId="2" applyNumberFormat="1" applyFont="1" applyBorder="1" applyAlignment="1" applyProtection="1">
      <alignment vertical="top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176" fontId="11" fillId="0" borderId="1" xfId="0" applyNumberFormat="1" applyFont="1" applyBorder="1" applyProtection="1">
      <alignment vertical="center"/>
      <protection locked="0"/>
    </xf>
    <xf numFmtId="176" fontId="11" fillId="0" borderId="3" xfId="0" applyNumberFormat="1" applyFont="1" applyBorder="1" applyProtection="1">
      <alignment vertical="center"/>
      <protection locked="0"/>
    </xf>
    <xf numFmtId="176" fontId="11" fillId="0" borderId="2" xfId="0" applyNumberFormat="1" applyFont="1" applyBorder="1" applyProtection="1">
      <alignment vertical="center"/>
      <protection locked="0"/>
    </xf>
    <xf numFmtId="49" fontId="7" fillId="0" borderId="1" xfId="1" applyNumberFormat="1" applyFont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wrapText="1"/>
    </xf>
    <xf numFmtId="176" fontId="9" fillId="0" borderId="1" xfId="2" applyNumberFormat="1" applyFont="1" applyBorder="1" applyAlignment="1" applyProtection="1">
      <alignment vertical="center"/>
      <protection locked="0"/>
    </xf>
    <xf numFmtId="0" fontId="7" fillId="0" borderId="1" xfId="2" applyFont="1" applyBorder="1">
      <alignment horizontal="left" vertical="top"/>
    </xf>
    <xf numFmtId="176" fontId="9" fillId="0" borderId="1" xfId="2" applyNumberFormat="1" applyFont="1" applyBorder="1" applyAlignment="1" applyProtection="1">
      <alignment vertical="top"/>
      <protection locked="0"/>
    </xf>
    <xf numFmtId="0" fontId="7" fillId="0" borderId="2" xfId="2" applyFont="1" applyBorder="1">
      <alignment horizontal="left" vertical="top"/>
    </xf>
    <xf numFmtId="176" fontId="9" fillId="0" borderId="2" xfId="2" applyNumberFormat="1" applyFont="1" applyBorder="1" applyAlignment="1" applyProtection="1">
      <alignment vertical="top"/>
      <protection locked="0"/>
    </xf>
    <xf numFmtId="0" fontId="7" fillId="0" borderId="3" xfId="2" applyFont="1" applyBorder="1">
      <alignment horizontal="left" vertical="top"/>
    </xf>
    <xf numFmtId="176" fontId="9" fillId="0" borderId="3" xfId="2" applyNumberFormat="1" applyFont="1" applyBorder="1" applyAlignment="1" applyProtection="1">
      <alignment vertical="top"/>
      <protection locked="0"/>
    </xf>
    <xf numFmtId="0" fontId="7" fillId="0" borderId="4" xfId="2" applyFont="1" applyBorder="1">
      <alignment horizontal="left" vertical="top"/>
    </xf>
    <xf numFmtId="176" fontId="9" fillId="0" borderId="4" xfId="2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7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49" fontId="7" fillId="0" borderId="7" xfId="1" applyNumberFormat="1" applyFont="1" applyBorder="1" applyAlignment="1">
      <alignment horizontal="center" vertical="center" shrinkToFit="1"/>
    </xf>
    <xf numFmtId="49" fontId="7" fillId="0" borderId="5" xfId="1" applyNumberFormat="1" applyFont="1" applyBorder="1" applyAlignment="1">
      <alignment horizontal="center" vertical="center" shrinkToFit="1"/>
    </xf>
    <xf numFmtId="49" fontId="7" fillId="0" borderId="6" xfId="1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2" xr:uid="{CF534EEE-6D9E-4C46-B20A-63C2A253B42F}"/>
    <cellStyle name="標準 3" xfId="1" xr:uid="{38C86016-3964-4DCA-8E29-BA9F25DC68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E0A1-41B9-4FDD-AC1B-27C87F6C1D5A}">
  <sheetPr>
    <pageSetUpPr fitToPage="1"/>
  </sheetPr>
  <dimension ref="B2:H75"/>
  <sheetViews>
    <sheetView showGridLines="0" tabSelected="1" workbookViewId="0">
      <selection activeCell="B3" sqref="B3:H3"/>
    </sheetView>
  </sheetViews>
  <sheetFormatPr defaultRowHeight="18.75"/>
  <cols>
    <col min="1" max="3" width="3" customWidth="1"/>
    <col min="4" max="4" width="52.625" customWidth="1"/>
    <col min="5" max="8" width="21.25" customWidth="1"/>
  </cols>
  <sheetData>
    <row r="2" spans="2:8" ht="21">
      <c r="B2" s="1"/>
      <c r="C2" s="1"/>
      <c r="D2" s="1"/>
      <c r="E2" s="2"/>
      <c r="F2" s="2"/>
      <c r="G2" s="3"/>
      <c r="H2" s="3" t="s">
        <v>0</v>
      </c>
    </row>
    <row r="3" spans="2:8" ht="21">
      <c r="B3" s="65" t="s">
        <v>1</v>
      </c>
      <c r="C3" s="65"/>
      <c r="D3" s="65"/>
      <c r="E3" s="65"/>
      <c r="F3" s="65"/>
      <c r="G3" s="65"/>
      <c r="H3" s="65"/>
    </row>
    <row r="4" spans="2:8" ht="21">
      <c r="B4" s="1"/>
      <c r="C4" s="1"/>
      <c r="D4" s="1"/>
      <c r="E4" s="1"/>
      <c r="F4" s="1"/>
      <c r="G4" s="2"/>
      <c r="H4" s="2"/>
    </row>
    <row r="5" spans="2:8" ht="21">
      <c r="B5" s="66" t="s">
        <v>2</v>
      </c>
      <c r="C5" s="66"/>
      <c r="D5" s="66"/>
      <c r="E5" s="66"/>
      <c r="F5" s="66"/>
      <c r="G5" s="66"/>
      <c r="H5" s="66"/>
    </row>
    <row r="6" spans="2:8">
      <c r="B6" s="4"/>
      <c r="C6" s="4"/>
      <c r="D6" s="4"/>
      <c r="E6" s="4"/>
      <c r="F6" s="2"/>
      <c r="G6" s="2"/>
      <c r="H6" s="4" t="s">
        <v>3</v>
      </c>
    </row>
    <row r="7" spans="2:8">
      <c r="B7" s="67" t="s">
        <v>4</v>
      </c>
      <c r="C7" s="67"/>
      <c r="D7" s="67"/>
      <c r="E7" s="5" t="s">
        <v>5</v>
      </c>
      <c r="F7" s="5" t="s">
        <v>6</v>
      </c>
      <c r="G7" s="5" t="s">
        <v>7</v>
      </c>
      <c r="H7" s="5" t="s">
        <v>8</v>
      </c>
    </row>
    <row r="8" spans="2:8">
      <c r="B8" s="68" t="s">
        <v>9</v>
      </c>
      <c r="C8" s="68" t="s">
        <v>10</v>
      </c>
      <c r="D8" s="6" t="s">
        <v>11</v>
      </c>
      <c r="E8" s="7">
        <v>568526000</v>
      </c>
      <c r="F8" s="8">
        <v>572962192</v>
      </c>
      <c r="G8" s="8">
        <f>E8-F8</f>
        <v>-4436192</v>
      </c>
      <c r="H8" s="8"/>
    </row>
    <row r="9" spans="2:8">
      <c r="B9" s="69"/>
      <c r="C9" s="69"/>
      <c r="D9" s="9" t="s">
        <v>12</v>
      </c>
      <c r="E9" s="10">
        <v>59730000</v>
      </c>
      <c r="F9" s="11">
        <v>60411611</v>
      </c>
      <c r="G9" s="11">
        <f t="shared" ref="G9:G65" si="0">E9-F9</f>
        <v>-681611</v>
      </c>
      <c r="H9" s="11"/>
    </row>
    <row r="10" spans="2:8">
      <c r="B10" s="69"/>
      <c r="C10" s="69"/>
      <c r="D10" s="9" t="s">
        <v>13</v>
      </c>
      <c r="E10" s="10">
        <v>398578000</v>
      </c>
      <c r="F10" s="11">
        <v>413433455</v>
      </c>
      <c r="G10" s="11">
        <f t="shared" si="0"/>
        <v>-14855455</v>
      </c>
      <c r="H10" s="11"/>
    </row>
    <row r="11" spans="2:8">
      <c r="B11" s="69"/>
      <c r="C11" s="69"/>
      <c r="D11" s="9" t="s">
        <v>14</v>
      </c>
      <c r="E11" s="10">
        <v>54481000</v>
      </c>
      <c r="F11" s="11">
        <v>55497715</v>
      </c>
      <c r="G11" s="11">
        <f t="shared" si="0"/>
        <v>-1016715</v>
      </c>
      <c r="H11" s="11"/>
    </row>
    <row r="12" spans="2:8">
      <c r="B12" s="69"/>
      <c r="C12" s="69"/>
      <c r="D12" s="9" t="s">
        <v>15</v>
      </c>
      <c r="E12" s="10">
        <v>1331023000</v>
      </c>
      <c r="F12" s="11">
        <v>1350815955</v>
      </c>
      <c r="G12" s="11">
        <f t="shared" si="0"/>
        <v>-19792955</v>
      </c>
      <c r="H12" s="11"/>
    </row>
    <row r="13" spans="2:8">
      <c r="B13" s="69"/>
      <c r="C13" s="69"/>
      <c r="D13" s="9" t="s">
        <v>16</v>
      </c>
      <c r="E13" s="10"/>
      <c r="F13" s="11">
        <v>0</v>
      </c>
      <c r="G13" s="11">
        <f t="shared" si="0"/>
        <v>0</v>
      </c>
      <c r="H13" s="11"/>
    </row>
    <row r="14" spans="2:8">
      <c r="B14" s="69"/>
      <c r="C14" s="69"/>
      <c r="D14" s="9" t="s">
        <v>17</v>
      </c>
      <c r="E14" s="10">
        <v>1029000</v>
      </c>
      <c r="F14" s="11">
        <v>1040748</v>
      </c>
      <c r="G14" s="11">
        <f t="shared" si="0"/>
        <v>-11748</v>
      </c>
      <c r="H14" s="11"/>
    </row>
    <row r="15" spans="2:8">
      <c r="B15" s="69"/>
      <c r="C15" s="69"/>
      <c r="D15" s="9" t="s">
        <v>18</v>
      </c>
      <c r="E15" s="10">
        <v>20000</v>
      </c>
      <c r="F15" s="11">
        <v>20257</v>
      </c>
      <c r="G15" s="11">
        <f t="shared" si="0"/>
        <v>-257</v>
      </c>
      <c r="H15" s="11"/>
    </row>
    <row r="16" spans="2:8">
      <c r="B16" s="69"/>
      <c r="C16" s="69"/>
      <c r="D16" s="9" t="s">
        <v>19</v>
      </c>
      <c r="E16" s="10"/>
      <c r="F16" s="11">
        <v>0</v>
      </c>
      <c r="G16" s="11">
        <f t="shared" si="0"/>
        <v>0</v>
      </c>
      <c r="H16" s="11"/>
    </row>
    <row r="17" spans="2:8">
      <c r="B17" s="69"/>
      <c r="C17" s="69"/>
      <c r="D17" s="9" t="s">
        <v>20</v>
      </c>
      <c r="E17" s="10">
        <v>14717000</v>
      </c>
      <c r="F17" s="11">
        <v>17908529</v>
      </c>
      <c r="G17" s="11">
        <f t="shared" si="0"/>
        <v>-3191529</v>
      </c>
      <c r="H17" s="11"/>
    </row>
    <row r="18" spans="2:8">
      <c r="B18" s="69"/>
      <c r="C18" s="69"/>
      <c r="D18" s="9" t="s">
        <v>21</v>
      </c>
      <c r="E18" s="12"/>
      <c r="F18" s="11">
        <v>0</v>
      </c>
      <c r="G18" s="11">
        <f t="shared" si="0"/>
        <v>0</v>
      </c>
      <c r="H18" s="11"/>
    </row>
    <row r="19" spans="2:8">
      <c r="B19" s="69"/>
      <c r="C19" s="70"/>
      <c r="D19" s="13" t="s">
        <v>22</v>
      </c>
      <c r="E19" s="14">
        <f>+E8+E9+E10+E11+E12+E13+E14+E15+E16+E17+E18</f>
        <v>2428104000</v>
      </c>
      <c r="F19" s="15">
        <f>+F8+F9+F10+F11+F12+F13+F14+F15+F16+F17+F18</f>
        <v>2472090462</v>
      </c>
      <c r="G19" s="15">
        <f t="shared" si="0"/>
        <v>-43986462</v>
      </c>
      <c r="H19" s="15"/>
    </row>
    <row r="20" spans="2:8">
      <c r="B20" s="69"/>
      <c r="C20" s="68" t="s">
        <v>23</v>
      </c>
      <c r="D20" s="9" t="s">
        <v>24</v>
      </c>
      <c r="E20" s="7">
        <v>1741660145</v>
      </c>
      <c r="F20" s="11">
        <v>1684931030</v>
      </c>
      <c r="G20" s="11">
        <f t="shared" si="0"/>
        <v>56729115</v>
      </c>
      <c r="H20" s="11"/>
    </row>
    <row r="21" spans="2:8">
      <c r="B21" s="69"/>
      <c r="C21" s="69"/>
      <c r="D21" s="9" t="s">
        <v>25</v>
      </c>
      <c r="E21" s="10">
        <v>310808000</v>
      </c>
      <c r="F21" s="11">
        <v>294523853</v>
      </c>
      <c r="G21" s="11">
        <f t="shared" si="0"/>
        <v>16284147</v>
      </c>
      <c r="H21" s="11"/>
    </row>
    <row r="22" spans="2:8">
      <c r="B22" s="69"/>
      <c r="C22" s="69"/>
      <c r="D22" s="9" t="s">
        <v>26</v>
      </c>
      <c r="E22" s="10">
        <v>268662000</v>
      </c>
      <c r="F22" s="11">
        <v>247351721</v>
      </c>
      <c r="G22" s="11">
        <f t="shared" si="0"/>
        <v>21310279</v>
      </c>
      <c r="H22" s="11"/>
    </row>
    <row r="23" spans="2:8">
      <c r="B23" s="69"/>
      <c r="C23" s="69"/>
      <c r="D23" s="9" t="s">
        <v>27</v>
      </c>
      <c r="E23" s="10">
        <v>58542000</v>
      </c>
      <c r="F23" s="11">
        <v>60826199</v>
      </c>
      <c r="G23" s="11">
        <f t="shared" si="0"/>
        <v>-2284199</v>
      </c>
      <c r="H23" s="11"/>
    </row>
    <row r="24" spans="2:8">
      <c r="B24" s="69"/>
      <c r="C24" s="69"/>
      <c r="D24" s="9" t="s">
        <v>28</v>
      </c>
      <c r="E24" s="10">
        <v>391000</v>
      </c>
      <c r="F24" s="11">
        <v>387399</v>
      </c>
      <c r="G24" s="11">
        <f t="shared" si="0"/>
        <v>3601</v>
      </c>
      <c r="H24" s="11"/>
    </row>
    <row r="25" spans="2:8">
      <c r="B25" s="69"/>
      <c r="C25" s="69"/>
      <c r="D25" s="9" t="s">
        <v>29</v>
      </c>
      <c r="E25" s="10"/>
      <c r="F25" s="11">
        <v>0</v>
      </c>
      <c r="G25" s="11">
        <f t="shared" si="0"/>
        <v>0</v>
      </c>
      <c r="H25" s="11"/>
    </row>
    <row r="26" spans="2:8">
      <c r="B26" s="69"/>
      <c r="C26" s="69"/>
      <c r="D26" s="9" t="s">
        <v>30</v>
      </c>
      <c r="E26" s="10"/>
      <c r="F26" s="11">
        <v>0</v>
      </c>
      <c r="G26" s="11">
        <f t="shared" si="0"/>
        <v>0</v>
      </c>
      <c r="H26" s="11"/>
    </row>
    <row r="27" spans="2:8">
      <c r="B27" s="69"/>
      <c r="C27" s="69"/>
      <c r="D27" s="9" t="s">
        <v>31</v>
      </c>
      <c r="E27" s="10">
        <v>5810000</v>
      </c>
      <c r="F27" s="11">
        <v>5758793</v>
      </c>
      <c r="G27" s="11">
        <f t="shared" si="0"/>
        <v>51207</v>
      </c>
      <c r="H27" s="11"/>
    </row>
    <row r="28" spans="2:8">
      <c r="B28" s="69"/>
      <c r="C28" s="69"/>
      <c r="D28" s="9" t="s">
        <v>32</v>
      </c>
      <c r="E28" s="12">
        <v>4000</v>
      </c>
      <c r="F28" s="11">
        <v>3849</v>
      </c>
      <c r="G28" s="11">
        <f t="shared" si="0"/>
        <v>151</v>
      </c>
      <c r="H28" s="11"/>
    </row>
    <row r="29" spans="2:8">
      <c r="B29" s="69"/>
      <c r="C29" s="70"/>
      <c r="D29" s="13" t="s">
        <v>33</v>
      </c>
      <c r="E29" s="14">
        <f>+E20+E21+E22+E23+E24+E25+E26+E27+E28</f>
        <v>2385877145</v>
      </c>
      <c r="F29" s="15">
        <f>+F20+F21+F22+F23+F24+F25+F26+F27+F28</f>
        <v>2293782844</v>
      </c>
      <c r="G29" s="15">
        <f t="shared" si="0"/>
        <v>92094301</v>
      </c>
      <c r="H29" s="15"/>
    </row>
    <row r="30" spans="2:8">
      <c r="B30" s="70"/>
      <c r="C30" s="16" t="s">
        <v>34</v>
      </c>
      <c r="D30" s="17"/>
      <c r="E30" s="14">
        <f xml:space="preserve"> +E19 - E29</f>
        <v>42226855</v>
      </c>
      <c r="F30" s="18">
        <f xml:space="preserve"> +F19 - F29</f>
        <v>178307618</v>
      </c>
      <c r="G30" s="18">
        <f t="shared" si="0"/>
        <v>-136080763</v>
      </c>
      <c r="H30" s="18"/>
    </row>
    <row r="31" spans="2:8">
      <c r="B31" s="68" t="s">
        <v>35</v>
      </c>
      <c r="C31" s="68" t="s">
        <v>10</v>
      </c>
      <c r="D31" s="9" t="s">
        <v>36</v>
      </c>
      <c r="E31" s="7"/>
      <c r="F31" s="11">
        <v>0</v>
      </c>
      <c r="G31" s="11">
        <f t="shared" si="0"/>
        <v>0</v>
      </c>
      <c r="H31" s="11"/>
    </row>
    <row r="32" spans="2:8">
      <c r="B32" s="69"/>
      <c r="C32" s="69"/>
      <c r="D32" s="9" t="s">
        <v>37</v>
      </c>
      <c r="E32" s="10"/>
      <c r="F32" s="11">
        <v>0</v>
      </c>
      <c r="G32" s="11">
        <f t="shared" si="0"/>
        <v>0</v>
      </c>
      <c r="H32" s="11"/>
    </row>
    <row r="33" spans="2:8">
      <c r="B33" s="69"/>
      <c r="C33" s="69"/>
      <c r="D33" s="9" t="s">
        <v>38</v>
      </c>
      <c r="E33" s="10"/>
      <c r="F33" s="11">
        <v>0</v>
      </c>
      <c r="G33" s="11">
        <f t="shared" si="0"/>
        <v>0</v>
      </c>
      <c r="H33" s="11"/>
    </row>
    <row r="34" spans="2:8">
      <c r="B34" s="69"/>
      <c r="C34" s="69"/>
      <c r="D34" s="9" t="s">
        <v>39</v>
      </c>
      <c r="E34" s="10"/>
      <c r="F34" s="11">
        <v>0</v>
      </c>
      <c r="G34" s="11">
        <f t="shared" si="0"/>
        <v>0</v>
      </c>
      <c r="H34" s="11"/>
    </row>
    <row r="35" spans="2:8">
      <c r="B35" s="69"/>
      <c r="C35" s="69"/>
      <c r="D35" s="9" t="s">
        <v>40</v>
      </c>
      <c r="E35" s="10">
        <v>11000</v>
      </c>
      <c r="F35" s="11">
        <v>11000</v>
      </c>
      <c r="G35" s="11">
        <f t="shared" si="0"/>
        <v>0</v>
      </c>
      <c r="H35" s="11"/>
    </row>
    <row r="36" spans="2:8">
      <c r="B36" s="69"/>
      <c r="C36" s="69"/>
      <c r="D36" s="9" t="s">
        <v>41</v>
      </c>
      <c r="E36" s="12"/>
      <c r="F36" s="11">
        <v>0</v>
      </c>
      <c r="G36" s="11">
        <f t="shared" si="0"/>
        <v>0</v>
      </c>
      <c r="H36" s="11"/>
    </row>
    <row r="37" spans="2:8">
      <c r="B37" s="69"/>
      <c r="C37" s="70"/>
      <c r="D37" s="13" t="s">
        <v>42</v>
      </c>
      <c r="E37" s="14">
        <f>+E31+E32+E33+E34+E35+E36</f>
        <v>11000</v>
      </c>
      <c r="F37" s="15">
        <f>+F31+F32+F33+F34+F35+F36</f>
        <v>11000</v>
      </c>
      <c r="G37" s="15">
        <f t="shared" si="0"/>
        <v>0</v>
      </c>
      <c r="H37" s="15"/>
    </row>
    <row r="38" spans="2:8">
      <c r="B38" s="69"/>
      <c r="C38" s="68" t="s">
        <v>23</v>
      </c>
      <c r="D38" s="9" t="s">
        <v>43</v>
      </c>
      <c r="E38" s="7"/>
      <c r="F38" s="11">
        <v>0</v>
      </c>
      <c r="G38" s="11">
        <f t="shared" si="0"/>
        <v>0</v>
      </c>
      <c r="H38" s="11"/>
    </row>
    <row r="39" spans="2:8">
      <c r="B39" s="69"/>
      <c r="C39" s="69"/>
      <c r="D39" s="9" t="s">
        <v>44</v>
      </c>
      <c r="E39" s="10"/>
      <c r="F39" s="11">
        <v>0</v>
      </c>
      <c r="G39" s="11">
        <f t="shared" si="0"/>
        <v>0</v>
      </c>
      <c r="H39" s="11"/>
    </row>
    <row r="40" spans="2:8">
      <c r="B40" s="69"/>
      <c r="C40" s="69"/>
      <c r="D40" s="9" t="s">
        <v>45</v>
      </c>
      <c r="E40" s="10">
        <v>17098000</v>
      </c>
      <c r="F40" s="11">
        <v>16441884</v>
      </c>
      <c r="G40" s="11">
        <f t="shared" si="0"/>
        <v>656116</v>
      </c>
      <c r="H40" s="11"/>
    </row>
    <row r="41" spans="2:8">
      <c r="B41" s="69"/>
      <c r="C41" s="69"/>
      <c r="D41" s="9" t="s">
        <v>46</v>
      </c>
      <c r="E41" s="12"/>
      <c r="F41" s="11">
        <v>0</v>
      </c>
      <c r="G41" s="11">
        <f t="shared" si="0"/>
        <v>0</v>
      </c>
      <c r="H41" s="11"/>
    </row>
    <row r="42" spans="2:8">
      <c r="B42" s="69"/>
      <c r="C42" s="70"/>
      <c r="D42" s="13" t="s">
        <v>47</v>
      </c>
      <c r="E42" s="14">
        <f>+E38+E39+E40+E41</f>
        <v>17098000</v>
      </c>
      <c r="F42" s="15">
        <f>+F38+F39+F40+F41</f>
        <v>16441884</v>
      </c>
      <c r="G42" s="15">
        <f t="shared" si="0"/>
        <v>656116</v>
      </c>
      <c r="H42" s="15"/>
    </row>
    <row r="43" spans="2:8">
      <c r="B43" s="70"/>
      <c r="C43" s="19" t="s">
        <v>48</v>
      </c>
      <c r="D43" s="17"/>
      <c r="E43" s="14">
        <f xml:space="preserve"> +E37 - E42</f>
        <v>-17087000</v>
      </c>
      <c r="F43" s="18">
        <f xml:space="preserve"> +F37 - F42</f>
        <v>-16430884</v>
      </c>
      <c r="G43" s="18">
        <f t="shared" si="0"/>
        <v>-656116</v>
      </c>
      <c r="H43" s="18"/>
    </row>
    <row r="44" spans="2:8">
      <c r="B44" s="68" t="s">
        <v>49</v>
      </c>
      <c r="C44" s="68" t="s">
        <v>10</v>
      </c>
      <c r="D44" s="9" t="s">
        <v>50</v>
      </c>
      <c r="E44" s="7"/>
      <c r="F44" s="11">
        <v>0</v>
      </c>
      <c r="G44" s="11">
        <f t="shared" si="0"/>
        <v>0</v>
      </c>
      <c r="H44" s="11"/>
    </row>
    <row r="45" spans="2:8">
      <c r="B45" s="69"/>
      <c r="C45" s="69"/>
      <c r="D45" s="9" t="s">
        <v>51</v>
      </c>
      <c r="E45" s="10"/>
      <c r="F45" s="11">
        <v>0</v>
      </c>
      <c r="G45" s="11">
        <f t="shared" si="0"/>
        <v>0</v>
      </c>
      <c r="H45" s="11"/>
    </row>
    <row r="46" spans="2:8">
      <c r="B46" s="69"/>
      <c r="C46" s="69"/>
      <c r="D46" s="9" t="s">
        <v>52</v>
      </c>
      <c r="E46" s="10"/>
      <c r="F46" s="11">
        <v>0</v>
      </c>
      <c r="G46" s="11">
        <f t="shared" si="0"/>
        <v>0</v>
      </c>
      <c r="H46" s="11"/>
    </row>
    <row r="47" spans="2:8">
      <c r="B47" s="69"/>
      <c r="C47" s="69"/>
      <c r="D47" s="9" t="s">
        <v>53</v>
      </c>
      <c r="E47" s="10"/>
      <c r="F47" s="11">
        <v>0</v>
      </c>
      <c r="G47" s="11">
        <f t="shared" si="0"/>
        <v>0</v>
      </c>
      <c r="H47" s="11"/>
    </row>
    <row r="48" spans="2:8">
      <c r="B48" s="69"/>
      <c r="C48" s="69"/>
      <c r="D48" s="9" t="s">
        <v>54</v>
      </c>
      <c r="E48" s="10"/>
      <c r="F48" s="11">
        <v>0</v>
      </c>
      <c r="G48" s="11">
        <f t="shared" si="0"/>
        <v>0</v>
      </c>
      <c r="H48" s="11"/>
    </row>
    <row r="49" spans="2:8">
      <c r="B49" s="69"/>
      <c r="C49" s="69"/>
      <c r="D49" s="9" t="s">
        <v>55</v>
      </c>
      <c r="E49" s="10">
        <v>988000</v>
      </c>
      <c r="F49" s="11">
        <v>988710</v>
      </c>
      <c r="G49" s="11">
        <f t="shared" si="0"/>
        <v>-710</v>
      </c>
      <c r="H49" s="11"/>
    </row>
    <row r="50" spans="2:8">
      <c r="B50" s="69"/>
      <c r="C50" s="69"/>
      <c r="D50" s="9" t="s">
        <v>56</v>
      </c>
      <c r="E50" s="12"/>
      <c r="F50" s="11">
        <v>0</v>
      </c>
      <c r="G50" s="11">
        <f t="shared" si="0"/>
        <v>0</v>
      </c>
      <c r="H50" s="11"/>
    </row>
    <row r="51" spans="2:8">
      <c r="B51" s="69"/>
      <c r="C51" s="70"/>
      <c r="D51" s="13" t="s">
        <v>57</v>
      </c>
      <c r="E51" s="14">
        <f>+E44+E45+E46+E47+E48+E49+E50</f>
        <v>988000</v>
      </c>
      <c r="F51" s="15">
        <f>+F44+F45+F46+F47+F48+F49+F50</f>
        <v>988710</v>
      </c>
      <c r="G51" s="15">
        <f t="shared" si="0"/>
        <v>-710</v>
      </c>
      <c r="H51" s="15"/>
    </row>
    <row r="52" spans="2:8">
      <c r="B52" s="69"/>
      <c r="C52" s="68" t="s">
        <v>23</v>
      </c>
      <c r="D52" s="9" t="s">
        <v>58</v>
      </c>
      <c r="E52" s="7"/>
      <c r="F52" s="11">
        <v>0</v>
      </c>
      <c r="G52" s="11">
        <f t="shared" si="0"/>
        <v>0</v>
      </c>
      <c r="H52" s="11"/>
    </row>
    <row r="53" spans="2:8">
      <c r="B53" s="69"/>
      <c r="C53" s="69"/>
      <c r="D53" s="9" t="s">
        <v>59</v>
      </c>
      <c r="E53" s="10"/>
      <c r="F53" s="11">
        <v>0</v>
      </c>
      <c r="G53" s="11">
        <f t="shared" si="0"/>
        <v>0</v>
      </c>
      <c r="H53" s="11"/>
    </row>
    <row r="54" spans="2:8">
      <c r="B54" s="69"/>
      <c r="C54" s="69"/>
      <c r="D54" s="9" t="s">
        <v>60</v>
      </c>
      <c r="E54" s="10"/>
      <c r="F54" s="11">
        <v>0</v>
      </c>
      <c r="G54" s="11">
        <f t="shared" si="0"/>
        <v>0</v>
      </c>
      <c r="H54" s="11"/>
    </row>
    <row r="55" spans="2:8">
      <c r="B55" s="69"/>
      <c r="C55" s="69"/>
      <c r="D55" s="9" t="s">
        <v>61</v>
      </c>
      <c r="E55" s="10"/>
      <c r="F55" s="11">
        <v>0</v>
      </c>
      <c r="G55" s="11">
        <f t="shared" si="0"/>
        <v>0</v>
      </c>
      <c r="H55" s="11"/>
    </row>
    <row r="56" spans="2:8">
      <c r="B56" s="69"/>
      <c r="C56" s="69"/>
      <c r="D56" s="9" t="s">
        <v>62</v>
      </c>
      <c r="E56" s="10"/>
      <c r="F56" s="11">
        <v>0</v>
      </c>
      <c r="G56" s="11">
        <f t="shared" si="0"/>
        <v>0</v>
      </c>
      <c r="H56" s="11"/>
    </row>
    <row r="57" spans="2:8">
      <c r="B57" s="69"/>
      <c r="C57" s="69"/>
      <c r="D57" s="9" t="s">
        <v>63</v>
      </c>
      <c r="E57" s="10">
        <v>11670000</v>
      </c>
      <c r="F57" s="11">
        <v>11670000</v>
      </c>
      <c r="G57" s="11">
        <f t="shared" si="0"/>
        <v>0</v>
      </c>
      <c r="H57" s="11"/>
    </row>
    <row r="58" spans="2:8">
      <c r="B58" s="69"/>
      <c r="C58" s="69"/>
      <c r="D58" s="20" t="s">
        <v>64</v>
      </c>
      <c r="E58" s="12">
        <v>1000</v>
      </c>
      <c r="F58" s="21">
        <v>540</v>
      </c>
      <c r="G58" s="21">
        <f t="shared" si="0"/>
        <v>460</v>
      </c>
      <c r="H58" s="21"/>
    </row>
    <row r="59" spans="2:8">
      <c r="B59" s="69"/>
      <c r="C59" s="70"/>
      <c r="D59" s="22" t="s">
        <v>65</v>
      </c>
      <c r="E59" s="14">
        <f>+E52+E53+E54+E55+E56+E57+E58</f>
        <v>11671000</v>
      </c>
      <c r="F59" s="23">
        <f>+F52+F53+F54+F55+F56+F57+F58</f>
        <v>11670540</v>
      </c>
      <c r="G59" s="23">
        <f t="shared" si="0"/>
        <v>460</v>
      </c>
      <c r="H59" s="23"/>
    </row>
    <row r="60" spans="2:8">
      <c r="B60" s="70"/>
      <c r="C60" s="19" t="s">
        <v>66</v>
      </c>
      <c r="D60" s="17"/>
      <c r="E60" s="14">
        <f xml:space="preserve"> +E51 - E59</f>
        <v>-10683000</v>
      </c>
      <c r="F60" s="18">
        <f xml:space="preserve"> +F51 - F59</f>
        <v>-10681830</v>
      </c>
      <c r="G60" s="18">
        <f t="shared" si="0"/>
        <v>-1170</v>
      </c>
      <c r="H60" s="18"/>
    </row>
    <row r="61" spans="2:8">
      <c r="B61" s="24" t="s">
        <v>67</v>
      </c>
      <c r="C61" s="25"/>
      <c r="D61" s="26"/>
      <c r="E61" s="7"/>
      <c r="F61" s="27"/>
      <c r="G61" s="27">
        <f>E61 + E62</f>
        <v>0</v>
      </c>
      <c r="H61" s="27"/>
    </row>
    <row r="62" spans="2:8">
      <c r="B62" s="28"/>
      <c r="C62" s="29"/>
      <c r="D62" s="30"/>
      <c r="E62" s="12"/>
      <c r="F62" s="31"/>
      <c r="G62" s="31"/>
      <c r="H62" s="31"/>
    </row>
    <row r="63" spans="2:8">
      <c r="B63" s="19" t="s">
        <v>68</v>
      </c>
      <c r="C63" s="16"/>
      <c r="D63" s="17"/>
      <c r="E63" s="14">
        <f xml:space="preserve"> +E30 +E43 +E60 - (E61 + E62)</f>
        <v>14456855</v>
      </c>
      <c r="F63" s="18">
        <f xml:space="preserve"> +F30 +F43 +F60 - (F61 + F62)</f>
        <v>151194904</v>
      </c>
      <c r="G63" s="18">
        <f t="shared" si="0"/>
        <v>-136738049</v>
      </c>
      <c r="H63" s="18"/>
    </row>
    <row r="64" spans="2:8">
      <c r="B64" s="19" t="s">
        <v>69</v>
      </c>
      <c r="C64" s="16"/>
      <c r="D64" s="17"/>
      <c r="E64" s="14">
        <v>1589831000</v>
      </c>
      <c r="F64" s="18">
        <v>1589836158</v>
      </c>
      <c r="G64" s="18">
        <f t="shared" si="0"/>
        <v>-5158</v>
      </c>
      <c r="H64" s="18"/>
    </row>
    <row r="65" spans="2:8">
      <c r="B65" s="19" t="s">
        <v>70</v>
      </c>
      <c r="C65" s="16"/>
      <c r="D65" s="17"/>
      <c r="E65" s="14">
        <f xml:space="preserve"> +E63 +E64</f>
        <v>1604287855</v>
      </c>
      <c r="F65" s="18">
        <f xml:space="preserve"> +F63 +F64</f>
        <v>1741031062</v>
      </c>
      <c r="G65" s="18">
        <f t="shared" si="0"/>
        <v>-136743207</v>
      </c>
      <c r="H65" s="18"/>
    </row>
    <row r="66" spans="2:8">
      <c r="B66" s="32"/>
      <c r="C66" s="32"/>
      <c r="D66" s="32"/>
      <c r="E66" s="32"/>
      <c r="F66" s="32"/>
      <c r="G66" s="32"/>
      <c r="H66" s="32"/>
    </row>
    <row r="67" spans="2:8">
      <c r="B67" s="32"/>
      <c r="C67" s="32"/>
      <c r="D67" s="32"/>
      <c r="E67" s="32"/>
      <c r="F67" s="32"/>
      <c r="G67" s="32"/>
      <c r="H67" s="32"/>
    </row>
    <row r="68" spans="2:8">
      <c r="B68" s="32"/>
      <c r="C68" s="32"/>
      <c r="D68" s="32"/>
      <c r="E68" s="32"/>
      <c r="F68" s="32"/>
      <c r="G68" s="32"/>
      <c r="H68" s="32"/>
    </row>
    <row r="69" spans="2:8">
      <c r="B69" s="32"/>
      <c r="C69" s="32"/>
      <c r="D69" s="32"/>
      <c r="E69" s="32"/>
      <c r="F69" s="32"/>
      <c r="G69" s="32"/>
      <c r="H69" s="32"/>
    </row>
    <row r="70" spans="2:8">
      <c r="B70" s="32"/>
      <c r="C70" s="32"/>
      <c r="D70" s="32"/>
      <c r="E70" s="32"/>
      <c r="F70" s="32"/>
      <c r="G70" s="32"/>
      <c r="H70" s="32"/>
    </row>
    <row r="71" spans="2:8">
      <c r="B71" s="32"/>
      <c r="C71" s="32"/>
      <c r="D71" s="32"/>
      <c r="E71" s="32"/>
      <c r="F71" s="32"/>
      <c r="G71" s="32"/>
      <c r="H71" s="32"/>
    </row>
    <row r="72" spans="2:8">
      <c r="B72" s="32"/>
      <c r="C72" s="32"/>
      <c r="D72" s="32"/>
      <c r="E72" s="32"/>
      <c r="F72" s="32"/>
      <c r="G72" s="32"/>
      <c r="H72" s="32"/>
    </row>
    <row r="73" spans="2:8">
      <c r="B73" s="32"/>
      <c r="C73" s="32"/>
      <c r="D73" s="32"/>
      <c r="E73" s="32"/>
      <c r="F73" s="32"/>
      <c r="G73" s="32"/>
      <c r="H73" s="32"/>
    </row>
    <row r="74" spans="2:8">
      <c r="B74" s="32"/>
      <c r="C74" s="32"/>
      <c r="D74" s="32"/>
      <c r="E74" s="32"/>
      <c r="F74" s="32"/>
      <c r="G74" s="32"/>
      <c r="H74" s="32"/>
    </row>
    <row r="75" spans="2:8">
      <c r="B75" s="32"/>
      <c r="C75" s="32"/>
      <c r="D75" s="32"/>
      <c r="E75" s="32"/>
      <c r="F75" s="32"/>
      <c r="G75" s="32"/>
      <c r="H75" s="32"/>
    </row>
  </sheetData>
  <mergeCells count="12">
    <mergeCell ref="B31:B43"/>
    <mergeCell ref="C31:C37"/>
    <mergeCell ref="C38:C42"/>
    <mergeCell ref="B44:B60"/>
    <mergeCell ref="C44:C51"/>
    <mergeCell ref="C52:C59"/>
    <mergeCell ref="B3:H3"/>
    <mergeCell ref="B5:H5"/>
    <mergeCell ref="B7:D7"/>
    <mergeCell ref="B8:B30"/>
    <mergeCell ref="C8:C19"/>
    <mergeCell ref="C20:C29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4995-FBCB-41AA-A621-5E5AFE2CC3A2}">
  <sheetPr>
    <pageSetUpPr fitToPage="1"/>
  </sheetPr>
  <dimension ref="B2:J85"/>
  <sheetViews>
    <sheetView showGridLines="0" topLeftCell="D67" workbookViewId="0"/>
  </sheetViews>
  <sheetFormatPr defaultRowHeight="18.75"/>
  <cols>
    <col min="1" max="3" width="3" customWidth="1"/>
    <col min="4" max="4" width="59.125" customWidth="1"/>
    <col min="5" max="10" width="21.25" customWidth="1"/>
  </cols>
  <sheetData>
    <row r="2" spans="2:10" ht="21">
      <c r="B2" s="1"/>
      <c r="C2" s="1"/>
      <c r="D2" s="1"/>
      <c r="E2" s="1"/>
      <c r="F2" s="1"/>
      <c r="G2" s="1"/>
      <c r="H2" s="2"/>
      <c r="I2" s="3"/>
      <c r="J2" s="3" t="s">
        <v>339</v>
      </c>
    </row>
    <row r="3" spans="2:10" ht="21">
      <c r="B3" s="65" t="s">
        <v>345</v>
      </c>
      <c r="C3" s="65"/>
      <c r="D3" s="65"/>
      <c r="E3" s="65"/>
      <c r="F3" s="65"/>
      <c r="G3" s="65"/>
      <c r="H3" s="65"/>
      <c r="I3" s="65"/>
      <c r="J3" s="65"/>
    </row>
    <row r="4" spans="2:10">
      <c r="B4" s="33"/>
      <c r="C4" s="33"/>
      <c r="D4" s="33"/>
      <c r="E4" s="33"/>
      <c r="F4" s="33"/>
      <c r="G4" s="33"/>
      <c r="H4" s="33"/>
      <c r="I4" s="2"/>
      <c r="J4" s="2"/>
    </row>
    <row r="5" spans="2:10" ht="21">
      <c r="B5" s="66" t="s">
        <v>2</v>
      </c>
      <c r="C5" s="66"/>
      <c r="D5" s="66"/>
      <c r="E5" s="66"/>
      <c r="F5" s="66"/>
      <c r="G5" s="66"/>
      <c r="H5" s="66"/>
      <c r="I5" s="66"/>
      <c r="J5" s="66"/>
    </row>
    <row r="6" spans="2:10">
      <c r="B6" s="4"/>
      <c r="C6" s="4"/>
      <c r="D6" s="4"/>
      <c r="E6" s="4"/>
      <c r="F6" s="4"/>
      <c r="G6" s="4"/>
      <c r="H6" s="2"/>
      <c r="I6" s="2"/>
      <c r="J6" s="4" t="s">
        <v>3</v>
      </c>
    </row>
    <row r="7" spans="2:10" ht="28.5">
      <c r="B7" s="83" t="s">
        <v>4</v>
      </c>
      <c r="C7" s="84"/>
      <c r="D7" s="85"/>
      <c r="E7" s="53" t="s">
        <v>336</v>
      </c>
      <c r="F7" s="53" t="s">
        <v>337</v>
      </c>
      <c r="G7" s="53" t="s">
        <v>338</v>
      </c>
      <c r="H7" s="54" t="s">
        <v>326</v>
      </c>
      <c r="I7" s="54" t="s">
        <v>327</v>
      </c>
      <c r="J7" s="54" t="s">
        <v>328</v>
      </c>
    </row>
    <row r="8" spans="2:10">
      <c r="B8" s="74" t="s">
        <v>76</v>
      </c>
      <c r="C8" s="74" t="s">
        <v>77</v>
      </c>
      <c r="D8" s="34" t="s">
        <v>78</v>
      </c>
      <c r="E8" s="35"/>
      <c r="F8" s="35">
        <v>75948817</v>
      </c>
      <c r="G8" s="35"/>
      <c r="H8" s="35">
        <f>+E8+F8+G8</f>
        <v>75948817</v>
      </c>
      <c r="I8" s="7"/>
      <c r="J8" s="35">
        <f>H8-ABS(I8)</f>
        <v>75948817</v>
      </c>
    </row>
    <row r="9" spans="2:10">
      <c r="B9" s="75"/>
      <c r="C9" s="75"/>
      <c r="D9" s="36" t="s">
        <v>79</v>
      </c>
      <c r="E9" s="21"/>
      <c r="F9" s="21"/>
      <c r="G9" s="21"/>
      <c r="H9" s="21">
        <f t="shared" ref="H9:H72" si="0">+E9+F9+G9</f>
        <v>0</v>
      </c>
      <c r="I9" s="10"/>
      <c r="J9" s="21">
        <f t="shared" ref="J9:J72" si="1">H9-ABS(I9)</f>
        <v>0</v>
      </c>
    </row>
    <row r="10" spans="2:10">
      <c r="B10" s="75"/>
      <c r="C10" s="75"/>
      <c r="D10" s="36" t="s">
        <v>80</v>
      </c>
      <c r="E10" s="21"/>
      <c r="F10" s="21"/>
      <c r="G10" s="21"/>
      <c r="H10" s="21">
        <f t="shared" si="0"/>
        <v>0</v>
      </c>
      <c r="I10" s="10"/>
      <c r="J10" s="21">
        <f t="shared" si="1"/>
        <v>0</v>
      </c>
    </row>
    <row r="11" spans="2:10">
      <c r="B11" s="75"/>
      <c r="C11" s="75"/>
      <c r="D11" s="36" t="s">
        <v>81</v>
      </c>
      <c r="E11" s="21"/>
      <c r="F11" s="21"/>
      <c r="G11" s="21"/>
      <c r="H11" s="21">
        <f t="shared" si="0"/>
        <v>0</v>
      </c>
      <c r="I11" s="10"/>
      <c r="J11" s="21">
        <f t="shared" si="1"/>
        <v>0</v>
      </c>
    </row>
    <row r="12" spans="2:10">
      <c r="B12" s="75"/>
      <c r="C12" s="75"/>
      <c r="D12" s="36" t="s">
        <v>82</v>
      </c>
      <c r="E12" s="21">
        <v>49080087</v>
      </c>
      <c r="F12" s="21"/>
      <c r="G12" s="21"/>
      <c r="H12" s="21">
        <f t="shared" si="0"/>
        <v>49080087</v>
      </c>
      <c r="I12" s="10"/>
      <c r="J12" s="21">
        <f t="shared" si="1"/>
        <v>49080087</v>
      </c>
    </row>
    <row r="13" spans="2:10">
      <c r="B13" s="75"/>
      <c r="C13" s="75"/>
      <c r="D13" s="36" t="s">
        <v>83</v>
      </c>
      <c r="E13" s="21"/>
      <c r="F13" s="21"/>
      <c r="G13" s="21"/>
      <c r="H13" s="21">
        <f t="shared" si="0"/>
        <v>0</v>
      </c>
      <c r="I13" s="10"/>
      <c r="J13" s="21">
        <f t="shared" si="1"/>
        <v>0</v>
      </c>
    </row>
    <row r="14" spans="2:10">
      <c r="B14" s="75"/>
      <c r="C14" s="75"/>
      <c r="D14" s="36" t="s">
        <v>84</v>
      </c>
      <c r="E14" s="21"/>
      <c r="F14" s="21"/>
      <c r="G14" s="21"/>
      <c r="H14" s="21">
        <f t="shared" si="0"/>
        <v>0</v>
      </c>
      <c r="I14" s="12"/>
      <c r="J14" s="21">
        <f t="shared" si="1"/>
        <v>0</v>
      </c>
    </row>
    <row r="15" spans="2:10">
      <c r="B15" s="75"/>
      <c r="C15" s="76"/>
      <c r="D15" s="37" t="s">
        <v>85</v>
      </c>
      <c r="E15" s="23">
        <f>+E8+E9+E10+E11+E12+E13+E14</f>
        <v>49080087</v>
      </c>
      <c r="F15" s="23">
        <f>+F8+F9+F10+F11+F12+F13+F14</f>
        <v>75948817</v>
      </c>
      <c r="G15" s="23">
        <f>+G8+G9+G10+G11+G12+G13+G14</f>
        <v>0</v>
      </c>
      <c r="H15" s="23">
        <f t="shared" si="0"/>
        <v>125028904</v>
      </c>
      <c r="I15" s="14">
        <f>+I8+I9+I10+I11+I12+I13+I14</f>
        <v>0</v>
      </c>
      <c r="J15" s="23">
        <f t="shared" si="1"/>
        <v>125028904</v>
      </c>
    </row>
    <row r="16" spans="2:10">
      <c r="B16" s="75"/>
      <c r="C16" s="74" t="s">
        <v>86</v>
      </c>
      <c r="D16" s="36" t="s">
        <v>87</v>
      </c>
      <c r="E16" s="21">
        <v>37947558</v>
      </c>
      <c r="F16" s="21">
        <v>44644570</v>
      </c>
      <c r="G16" s="21"/>
      <c r="H16" s="21">
        <f t="shared" si="0"/>
        <v>82592128</v>
      </c>
      <c r="I16" s="7"/>
      <c r="J16" s="21">
        <f t="shared" si="1"/>
        <v>82592128</v>
      </c>
    </row>
    <row r="17" spans="2:10">
      <c r="B17" s="75"/>
      <c r="C17" s="75"/>
      <c r="D17" s="36" t="s">
        <v>88</v>
      </c>
      <c r="E17" s="21">
        <v>1647800</v>
      </c>
      <c r="F17" s="21"/>
      <c r="G17" s="21">
        <v>177349</v>
      </c>
      <c r="H17" s="21">
        <f t="shared" si="0"/>
        <v>1825149</v>
      </c>
      <c r="I17" s="10"/>
      <c r="J17" s="21">
        <f t="shared" si="1"/>
        <v>1825149</v>
      </c>
    </row>
    <row r="18" spans="2:10">
      <c r="B18" s="75"/>
      <c r="C18" s="75"/>
      <c r="D18" s="36" t="s">
        <v>89</v>
      </c>
      <c r="E18" s="21">
        <v>9854763</v>
      </c>
      <c r="F18" s="21">
        <v>27322371</v>
      </c>
      <c r="G18" s="21">
        <v>170825</v>
      </c>
      <c r="H18" s="21">
        <f t="shared" si="0"/>
        <v>37347959</v>
      </c>
      <c r="I18" s="10"/>
      <c r="J18" s="21">
        <f t="shared" si="1"/>
        <v>37347959</v>
      </c>
    </row>
    <row r="19" spans="2:10">
      <c r="B19" s="75"/>
      <c r="C19" s="75"/>
      <c r="D19" s="36" t="s">
        <v>90</v>
      </c>
      <c r="E19" s="21"/>
      <c r="F19" s="21"/>
      <c r="G19" s="21"/>
      <c r="H19" s="21">
        <f t="shared" si="0"/>
        <v>0</v>
      </c>
      <c r="I19" s="10"/>
      <c r="J19" s="21">
        <f t="shared" si="1"/>
        <v>0</v>
      </c>
    </row>
    <row r="20" spans="2:10">
      <c r="B20" s="75"/>
      <c r="C20" s="75"/>
      <c r="D20" s="36" t="s">
        <v>28</v>
      </c>
      <c r="E20" s="21"/>
      <c r="F20" s="21"/>
      <c r="G20" s="21"/>
      <c r="H20" s="21">
        <f t="shared" si="0"/>
        <v>0</v>
      </c>
      <c r="I20" s="10"/>
      <c r="J20" s="21">
        <f t="shared" si="1"/>
        <v>0</v>
      </c>
    </row>
    <row r="21" spans="2:10">
      <c r="B21" s="75"/>
      <c r="C21" s="75"/>
      <c r="D21" s="36" t="s">
        <v>91</v>
      </c>
      <c r="E21" s="21"/>
      <c r="F21" s="21">
        <v>406758</v>
      </c>
      <c r="G21" s="21">
        <v>170353</v>
      </c>
      <c r="H21" s="21">
        <f t="shared" si="0"/>
        <v>577111</v>
      </c>
      <c r="I21" s="10"/>
      <c r="J21" s="21">
        <f t="shared" si="1"/>
        <v>577111</v>
      </c>
    </row>
    <row r="22" spans="2:10">
      <c r="B22" s="75"/>
      <c r="C22" s="75"/>
      <c r="D22" s="36" t="s">
        <v>92</v>
      </c>
      <c r="E22" s="21"/>
      <c r="F22" s="21"/>
      <c r="G22" s="21"/>
      <c r="H22" s="21">
        <f t="shared" si="0"/>
        <v>0</v>
      </c>
      <c r="I22" s="10"/>
      <c r="J22" s="21">
        <f t="shared" si="1"/>
        <v>0</v>
      </c>
    </row>
    <row r="23" spans="2:10">
      <c r="B23" s="75"/>
      <c r="C23" s="75"/>
      <c r="D23" s="36" t="s">
        <v>93</v>
      </c>
      <c r="E23" s="21"/>
      <c r="F23" s="21"/>
      <c r="G23" s="21"/>
      <c r="H23" s="21">
        <f t="shared" si="0"/>
        <v>0</v>
      </c>
      <c r="I23" s="10"/>
      <c r="J23" s="21">
        <f t="shared" si="1"/>
        <v>0</v>
      </c>
    </row>
    <row r="24" spans="2:10">
      <c r="B24" s="75"/>
      <c r="C24" s="75"/>
      <c r="D24" s="36" t="s">
        <v>94</v>
      </c>
      <c r="E24" s="21"/>
      <c r="F24" s="21"/>
      <c r="G24" s="21"/>
      <c r="H24" s="21">
        <f t="shared" si="0"/>
        <v>0</v>
      </c>
      <c r="I24" s="10"/>
      <c r="J24" s="21">
        <f t="shared" si="1"/>
        <v>0</v>
      </c>
    </row>
    <row r="25" spans="2:10">
      <c r="B25" s="75"/>
      <c r="C25" s="75"/>
      <c r="D25" s="36" t="s">
        <v>95</v>
      </c>
      <c r="E25" s="21"/>
      <c r="F25" s="21"/>
      <c r="G25" s="21"/>
      <c r="H25" s="21">
        <f t="shared" si="0"/>
        <v>0</v>
      </c>
      <c r="I25" s="10"/>
      <c r="J25" s="21">
        <f t="shared" si="1"/>
        <v>0</v>
      </c>
    </row>
    <row r="26" spans="2:10">
      <c r="B26" s="75"/>
      <c r="C26" s="75"/>
      <c r="D26" s="36" t="s">
        <v>96</v>
      </c>
      <c r="E26" s="21"/>
      <c r="F26" s="21"/>
      <c r="G26" s="21"/>
      <c r="H26" s="21">
        <f t="shared" si="0"/>
        <v>0</v>
      </c>
      <c r="I26" s="10"/>
      <c r="J26" s="21">
        <f t="shared" si="1"/>
        <v>0</v>
      </c>
    </row>
    <row r="27" spans="2:10">
      <c r="B27" s="75"/>
      <c r="C27" s="75"/>
      <c r="D27" s="36" t="s">
        <v>97</v>
      </c>
      <c r="E27" s="21"/>
      <c r="F27" s="21"/>
      <c r="G27" s="21"/>
      <c r="H27" s="21">
        <f t="shared" si="0"/>
        <v>0</v>
      </c>
      <c r="I27" s="12"/>
      <c r="J27" s="21">
        <f t="shared" si="1"/>
        <v>0</v>
      </c>
    </row>
    <row r="28" spans="2:10">
      <c r="B28" s="75"/>
      <c r="C28" s="76"/>
      <c r="D28" s="37" t="s">
        <v>98</v>
      </c>
      <c r="E28" s="23">
        <f>+E16+E17+E18+E19+E20+E21+E22+E23+E24+E25+E26+E27</f>
        <v>49450121</v>
      </c>
      <c r="F28" s="23">
        <f>+F16+F17+F18+F19+F20+F21+F22+F23+F24+F25+F26+F27</f>
        <v>72373699</v>
      </c>
      <c r="G28" s="23">
        <f>+G16+G17+G18+G19+G20+G21+G22+G23+G24+G25+G26+G27</f>
        <v>518527</v>
      </c>
      <c r="H28" s="23">
        <f t="shared" si="0"/>
        <v>122342347</v>
      </c>
      <c r="I28" s="14">
        <f>+I16+I17+I18+I19+I20+I21+I22+I23+I24+I25+I26+I27</f>
        <v>0</v>
      </c>
      <c r="J28" s="23">
        <f t="shared" si="1"/>
        <v>122342347</v>
      </c>
    </row>
    <row r="29" spans="2:10">
      <c r="B29" s="76"/>
      <c r="C29" s="19" t="s">
        <v>99</v>
      </c>
      <c r="D29" s="17"/>
      <c r="E29" s="18">
        <f xml:space="preserve"> +E15 - E28</f>
        <v>-370034</v>
      </c>
      <c r="F29" s="18">
        <f xml:space="preserve"> +F15 - F28</f>
        <v>3575118</v>
      </c>
      <c r="G29" s="18">
        <f xml:space="preserve"> +G15 - G28</f>
        <v>-518527</v>
      </c>
      <c r="H29" s="18">
        <f t="shared" si="0"/>
        <v>2686557</v>
      </c>
      <c r="I29" s="14">
        <f xml:space="preserve"> +I15 - I28</f>
        <v>0</v>
      </c>
      <c r="J29" s="18">
        <f>J15-J28</f>
        <v>2686557</v>
      </c>
    </row>
    <row r="30" spans="2:10">
      <c r="B30" s="74" t="s">
        <v>100</v>
      </c>
      <c r="C30" s="74" t="s">
        <v>77</v>
      </c>
      <c r="D30" s="36" t="s">
        <v>101</v>
      </c>
      <c r="E30" s="21"/>
      <c r="F30" s="21"/>
      <c r="G30" s="21"/>
      <c r="H30" s="21">
        <f t="shared" si="0"/>
        <v>0</v>
      </c>
      <c r="I30" s="7"/>
      <c r="J30" s="21">
        <f t="shared" si="1"/>
        <v>0</v>
      </c>
    </row>
    <row r="31" spans="2:10">
      <c r="B31" s="75"/>
      <c r="C31" s="75"/>
      <c r="D31" s="36" t="s">
        <v>102</v>
      </c>
      <c r="E31" s="21">
        <v>180</v>
      </c>
      <c r="F31" s="21">
        <v>405</v>
      </c>
      <c r="G31" s="21">
        <v>4</v>
      </c>
      <c r="H31" s="21">
        <f t="shared" si="0"/>
        <v>589</v>
      </c>
      <c r="I31" s="10"/>
      <c r="J31" s="21">
        <f t="shared" si="1"/>
        <v>589</v>
      </c>
    </row>
    <row r="32" spans="2:10">
      <c r="B32" s="75"/>
      <c r="C32" s="75"/>
      <c r="D32" s="36" t="s">
        <v>103</v>
      </c>
      <c r="E32" s="21"/>
      <c r="F32" s="21"/>
      <c r="G32" s="21"/>
      <c r="H32" s="21">
        <f t="shared" si="0"/>
        <v>0</v>
      </c>
      <c r="I32" s="10"/>
      <c r="J32" s="21">
        <f t="shared" si="1"/>
        <v>0</v>
      </c>
    </row>
    <row r="33" spans="2:10">
      <c r="B33" s="75"/>
      <c r="C33" s="75"/>
      <c r="D33" s="36" t="s">
        <v>104</v>
      </c>
      <c r="E33" s="21"/>
      <c r="F33" s="21"/>
      <c r="G33" s="21"/>
      <c r="H33" s="21">
        <f t="shared" si="0"/>
        <v>0</v>
      </c>
      <c r="I33" s="10"/>
      <c r="J33" s="21">
        <f t="shared" si="1"/>
        <v>0</v>
      </c>
    </row>
    <row r="34" spans="2:10">
      <c r="B34" s="75"/>
      <c r="C34" s="75"/>
      <c r="D34" s="36" t="s">
        <v>105</v>
      </c>
      <c r="E34" s="21"/>
      <c r="F34" s="21"/>
      <c r="G34" s="21"/>
      <c r="H34" s="21">
        <f t="shared" si="0"/>
        <v>0</v>
      </c>
      <c r="I34" s="10"/>
      <c r="J34" s="21">
        <f t="shared" si="1"/>
        <v>0</v>
      </c>
    </row>
    <row r="35" spans="2:10">
      <c r="B35" s="75"/>
      <c r="C35" s="75"/>
      <c r="D35" s="36" t="s">
        <v>106</v>
      </c>
      <c r="E35" s="21"/>
      <c r="F35" s="21"/>
      <c r="G35" s="21"/>
      <c r="H35" s="21">
        <f t="shared" si="0"/>
        <v>0</v>
      </c>
      <c r="I35" s="10"/>
      <c r="J35" s="21">
        <f t="shared" si="1"/>
        <v>0</v>
      </c>
    </row>
    <row r="36" spans="2:10">
      <c r="B36" s="75"/>
      <c r="C36" s="75"/>
      <c r="D36" s="36" t="s">
        <v>107</v>
      </c>
      <c r="E36" s="21"/>
      <c r="F36" s="21"/>
      <c r="G36" s="21"/>
      <c r="H36" s="21">
        <f t="shared" si="0"/>
        <v>0</v>
      </c>
      <c r="I36" s="10"/>
      <c r="J36" s="21">
        <f t="shared" si="1"/>
        <v>0</v>
      </c>
    </row>
    <row r="37" spans="2:10">
      <c r="B37" s="75"/>
      <c r="C37" s="75"/>
      <c r="D37" s="36" t="s">
        <v>108</v>
      </c>
      <c r="E37" s="21"/>
      <c r="F37" s="21"/>
      <c r="G37" s="21"/>
      <c r="H37" s="21">
        <f t="shared" si="0"/>
        <v>0</v>
      </c>
      <c r="I37" s="10"/>
      <c r="J37" s="21">
        <f t="shared" si="1"/>
        <v>0</v>
      </c>
    </row>
    <row r="38" spans="2:10">
      <c r="B38" s="75"/>
      <c r="C38" s="75"/>
      <c r="D38" s="36" t="s">
        <v>109</v>
      </c>
      <c r="E38" s="21"/>
      <c r="F38" s="21"/>
      <c r="G38" s="21"/>
      <c r="H38" s="21">
        <f t="shared" si="0"/>
        <v>0</v>
      </c>
      <c r="I38" s="10"/>
      <c r="J38" s="21">
        <f t="shared" si="1"/>
        <v>0</v>
      </c>
    </row>
    <row r="39" spans="2:10">
      <c r="B39" s="75"/>
      <c r="C39" s="75"/>
      <c r="D39" s="36" t="s">
        <v>110</v>
      </c>
      <c r="E39" s="21">
        <v>12500</v>
      </c>
      <c r="F39" s="21">
        <v>407664</v>
      </c>
      <c r="G39" s="21">
        <v>123862</v>
      </c>
      <c r="H39" s="21">
        <f t="shared" si="0"/>
        <v>544026</v>
      </c>
      <c r="I39" s="12"/>
      <c r="J39" s="21">
        <f t="shared" si="1"/>
        <v>544026</v>
      </c>
    </row>
    <row r="40" spans="2:10">
      <c r="B40" s="75"/>
      <c r="C40" s="76"/>
      <c r="D40" s="37" t="s">
        <v>111</v>
      </c>
      <c r="E40" s="23">
        <f>+E30+E31+E32+E33+E34+E35+E36+E37+E38+E39</f>
        <v>12680</v>
      </c>
      <c r="F40" s="23">
        <f>+F30+F31+F32+F33+F34+F35+F36+F37+F38+F39</f>
        <v>408069</v>
      </c>
      <c r="G40" s="23">
        <f>+G30+G31+G32+G33+G34+G35+G36+G37+G38+G39</f>
        <v>123866</v>
      </c>
      <c r="H40" s="23">
        <f t="shared" si="0"/>
        <v>544615</v>
      </c>
      <c r="I40" s="14">
        <f>+I30+I31+I32+I33+I34+I35+I36+I37+I38+I39</f>
        <v>0</v>
      </c>
      <c r="J40" s="23">
        <f t="shared" si="1"/>
        <v>544615</v>
      </c>
    </row>
    <row r="41" spans="2:10">
      <c r="B41" s="75"/>
      <c r="C41" s="74" t="s">
        <v>86</v>
      </c>
      <c r="D41" s="36" t="s">
        <v>112</v>
      </c>
      <c r="E41" s="21"/>
      <c r="F41" s="21"/>
      <c r="G41" s="21"/>
      <c r="H41" s="21">
        <f t="shared" si="0"/>
        <v>0</v>
      </c>
      <c r="I41" s="7"/>
      <c r="J41" s="21">
        <f t="shared" si="1"/>
        <v>0</v>
      </c>
    </row>
    <row r="42" spans="2:10">
      <c r="B42" s="75"/>
      <c r="C42" s="75"/>
      <c r="D42" s="36" t="s">
        <v>113</v>
      </c>
      <c r="E42" s="21"/>
      <c r="F42" s="21"/>
      <c r="G42" s="21"/>
      <c r="H42" s="21">
        <f t="shared" si="0"/>
        <v>0</v>
      </c>
      <c r="I42" s="10"/>
      <c r="J42" s="21">
        <f t="shared" si="1"/>
        <v>0</v>
      </c>
    </row>
    <row r="43" spans="2:10">
      <c r="B43" s="75"/>
      <c r="C43" s="75"/>
      <c r="D43" s="36" t="s">
        <v>114</v>
      </c>
      <c r="E43" s="21"/>
      <c r="F43" s="21"/>
      <c r="G43" s="21"/>
      <c r="H43" s="21">
        <f t="shared" si="0"/>
        <v>0</v>
      </c>
      <c r="I43" s="10"/>
      <c r="J43" s="21">
        <f t="shared" si="1"/>
        <v>0</v>
      </c>
    </row>
    <row r="44" spans="2:10">
      <c r="B44" s="75"/>
      <c r="C44" s="75"/>
      <c r="D44" s="36" t="s">
        <v>115</v>
      </c>
      <c r="E44" s="21"/>
      <c r="F44" s="21"/>
      <c r="G44" s="21"/>
      <c r="H44" s="21">
        <f t="shared" si="0"/>
        <v>0</v>
      </c>
      <c r="I44" s="10"/>
      <c r="J44" s="21">
        <f t="shared" si="1"/>
        <v>0</v>
      </c>
    </row>
    <row r="45" spans="2:10">
      <c r="B45" s="75"/>
      <c r="C45" s="75"/>
      <c r="D45" s="36" t="s">
        <v>116</v>
      </c>
      <c r="E45" s="21"/>
      <c r="F45" s="21"/>
      <c r="G45" s="21"/>
      <c r="H45" s="21">
        <f t="shared" si="0"/>
        <v>0</v>
      </c>
      <c r="I45" s="10"/>
      <c r="J45" s="21">
        <f t="shared" si="1"/>
        <v>0</v>
      </c>
    </row>
    <row r="46" spans="2:10">
      <c r="B46" s="75"/>
      <c r="C46" s="75"/>
      <c r="D46" s="36" t="s">
        <v>117</v>
      </c>
      <c r="E46" s="21"/>
      <c r="F46" s="21"/>
      <c r="G46" s="21"/>
      <c r="H46" s="21">
        <f t="shared" si="0"/>
        <v>0</v>
      </c>
      <c r="I46" s="10"/>
      <c r="J46" s="21">
        <f t="shared" si="1"/>
        <v>0</v>
      </c>
    </row>
    <row r="47" spans="2:10">
      <c r="B47" s="75"/>
      <c r="C47" s="75"/>
      <c r="D47" s="36" t="s">
        <v>118</v>
      </c>
      <c r="E47" s="21"/>
      <c r="F47" s="21"/>
      <c r="G47" s="21"/>
      <c r="H47" s="21">
        <f t="shared" si="0"/>
        <v>0</v>
      </c>
      <c r="I47" s="10"/>
      <c r="J47" s="21">
        <f t="shared" si="1"/>
        <v>0</v>
      </c>
    </row>
    <row r="48" spans="2:10">
      <c r="B48" s="75"/>
      <c r="C48" s="75"/>
      <c r="D48" s="36" t="s">
        <v>119</v>
      </c>
      <c r="E48" s="21"/>
      <c r="F48" s="21"/>
      <c r="G48" s="21"/>
      <c r="H48" s="21">
        <f t="shared" si="0"/>
        <v>0</v>
      </c>
      <c r="I48" s="10"/>
      <c r="J48" s="21">
        <f t="shared" si="1"/>
        <v>0</v>
      </c>
    </row>
    <row r="49" spans="2:10">
      <c r="B49" s="75"/>
      <c r="C49" s="75"/>
      <c r="D49" s="36" t="s">
        <v>120</v>
      </c>
      <c r="E49" s="21"/>
      <c r="F49" s="21"/>
      <c r="G49" s="21"/>
      <c r="H49" s="21">
        <f t="shared" si="0"/>
        <v>0</v>
      </c>
      <c r="I49" s="12"/>
      <c r="J49" s="21">
        <f t="shared" si="1"/>
        <v>0</v>
      </c>
    </row>
    <row r="50" spans="2:10">
      <c r="B50" s="75"/>
      <c r="C50" s="76"/>
      <c r="D50" s="37" t="s">
        <v>121</v>
      </c>
      <c r="E50" s="23">
        <f>+E41+E42+E43+E44+E45+E46+E47+E48+E49</f>
        <v>0</v>
      </c>
      <c r="F50" s="23">
        <f>+F41+F42+F43+F44+F45+F46+F47+F48+F49</f>
        <v>0</v>
      </c>
      <c r="G50" s="23">
        <f>+G41+G42+G43+G44+G45+G46+G47+G48+G49</f>
        <v>0</v>
      </c>
      <c r="H50" s="23">
        <f t="shared" si="0"/>
        <v>0</v>
      </c>
      <c r="I50" s="14">
        <f>+I41+I42+I43+I44+I45+I46+I47+I48+I49</f>
        <v>0</v>
      </c>
      <c r="J50" s="23">
        <f t="shared" si="1"/>
        <v>0</v>
      </c>
    </row>
    <row r="51" spans="2:10">
      <c r="B51" s="76"/>
      <c r="C51" s="19" t="s">
        <v>122</v>
      </c>
      <c r="D51" s="30"/>
      <c r="E51" s="38">
        <f xml:space="preserve"> +E40 - E50</f>
        <v>12680</v>
      </c>
      <c r="F51" s="38">
        <f xml:space="preserve"> +F40 - F50</f>
        <v>408069</v>
      </c>
      <c r="G51" s="38">
        <f xml:space="preserve"> +G40 - G50</f>
        <v>123866</v>
      </c>
      <c r="H51" s="38">
        <f t="shared" si="0"/>
        <v>544615</v>
      </c>
      <c r="I51" s="14">
        <f xml:space="preserve"> +I40 - I50</f>
        <v>0</v>
      </c>
      <c r="J51" s="38">
        <f>J40-J50</f>
        <v>544615</v>
      </c>
    </row>
    <row r="52" spans="2:10">
      <c r="B52" s="19" t="s">
        <v>123</v>
      </c>
      <c r="C52" s="16"/>
      <c r="D52" s="17"/>
      <c r="E52" s="18">
        <f xml:space="preserve"> +E29 +E51</f>
        <v>-357354</v>
      </c>
      <c r="F52" s="18">
        <f xml:space="preserve"> +F29 +F51</f>
        <v>3983187</v>
      </c>
      <c r="G52" s="18">
        <f xml:space="preserve"> +G29 +G51</f>
        <v>-394661</v>
      </c>
      <c r="H52" s="18">
        <f t="shared" si="0"/>
        <v>3231172</v>
      </c>
      <c r="I52" s="14">
        <f xml:space="preserve"> +I29 +I51</f>
        <v>0</v>
      </c>
      <c r="J52" s="18">
        <f>J29+J51</f>
        <v>3231172</v>
      </c>
    </row>
    <row r="53" spans="2:10">
      <c r="B53" s="74" t="s">
        <v>124</v>
      </c>
      <c r="C53" s="74" t="s">
        <v>77</v>
      </c>
      <c r="D53" s="36" t="s">
        <v>125</v>
      </c>
      <c r="E53" s="21"/>
      <c r="F53" s="21"/>
      <c r="G53" s="21"/>
      <c r="H53" s="21">
        <f t="shared" si="0"/>
        <v>0</v>
      </c>
      <c r="I53" s="7"/>
      <c r="J53" s="21">
        <f t="shared" si="1"/>
        <v>0</v>
      </c>
    </row>
    <row r="54" spans="2:10">
      <c r="B54" s="75"/>
      <c r="C54" s="75"/>
      <c r="D54" s="36" t="s">
        <v>126</v>
      </c>
      <c r="E54" s="21"/>
      <c r="F54" s="21"/>
      <c r="G54" s="21"/>
      <c r="H54" s="21">
        <f t="shared" si="0"/>
        <v>0</v>
      </c>
      <c r="I54" s="10"/>
      <c r="J54" s="21">
        <f t="shared" si="1"/>
        <v>0</v>
      </c>
    </row>
    <row r="55" spans="2:10">
      <c r="B55" s="75"/>
      <c r="C55" s="75"/>
      <c r="D55" s="36" t="s">
        <v>127</v>
      </c>
      <c r="E55" s="21"/>
      <c r="F55" s="21"/>
      <c r="G55" s="21"/>
      <c r="H55" s="21">
        <f t="shared" si="0"/>
        <v>0</v>
      </c>
      <c r="I55" s="10"/>
      <c r="J55" s="21">
        <f t="shared" si="1"/>
        <v>0</v>
      </c>
    </row>
    <row r="56" spans="2:10">
      <c r="B56" s="75"/>
      <c r="C56" s="75"/>
      <c r="D56" s="36" t="s">
        <v>128</v>
      </c>
      <c r="E56" s="21"/>
      <c r="F56" s="21"/>
      <c r="G56" s="21"/>
      <c r="H56" s="21">
        <f t="shared" si="0"/>
        <v>0</v>
      </c>
      <c r="I56" s="10"/>
      <c r="J56" s="21">
        <f t="shared" si="1"/>
        <v>0</v>
      </c>
    </row>
    <row r="57" spans="2:10">
      <c r="B57" s="75"/>
      <c r="C57" s="75"/>
      <c r="D57" s="36" t="s">
        <v>129</v>
      </c>
      <c r="E57" s="21"/>
      <c r="F57" s="21"/>
      <c r="G57" s="21"/>
      <c r="H57" s="21">
        <f t="shared" si="0"/>
        <v>0</v>
      </c>
      <c r="I57" s="10"/>
      <c r="J57" s="21">
        <f t="shared" si="1"/>
        <v>0</v>
      </c>
    </row>
    <row r="58" spans="2:10">
      <c r="B58" s="75"/>
      <c r="C58" s="75"/>
      <c r="D58" s="36" t="s">
        <v>290</v>
      </c>
      <c r="E58" s="21">
        <v>357354</v>
      </c>
      <c r="F58" s="21"/>
      <c r="G58" s="21">
        <v>200000</v>
      </c>
      <c r="H58" s="21">
        <f t="shared" si="0"/>
        <v>557354</v>
      </c>
      <c r="I58" s="10"/>
      <c r="J58" s="21">
        <f t="shared" si="1"/>
        <v>557354</v>
      </c>
    </row>
    <row r="59" spans="2:10">
      <c r="B59" s="75"/>
      <c r="C59" s="75"/>
      <c r="D59" s="36" t="s">
        <v>341</v>
      </c>
      <c r="E59" s="21"/>
      <c r="F59" s="21"/>
      <c r="G59" s="21"/>
      <c r="H59" s="21">
        <f t="shared" si="0"/>
        <v>0</v>
      </c>
      <c r="I59" s="10"/>
      <c r="J59" s="21">
        <f t="shared" si="1"/>
        <v>0</v>
      </c>
    </row>
    <row r="60" spans="2:10">
      <c r="B60" s="75"/>
      <c r="C60" s="75"/>
      <c r="D60" s="36" t="s">
        <v>130</v>
      </c>
      <c r="E60" s="21"/>
      <c r="F60" s="21"/>
      <c r="G60" s="21"/>
      <c r="H60" s="21">
        <f t="shared" si="0"/>
        <v>0</v>
      </c>
      <c r="I60" s="10"/>
      <c r="J60" s="21">
        <f t="shared" si="1"/>
        <v>0</v>
      </c>
    </row>
    <row r="61" spans="2:10">
      <c r="B61" s="75"/>
      <c r="C61" s="75"/>
      <c r="D61" s="36" t="s">
        <v>289</v>
      </c>
      <c r="E61" s="21"/>
      <c r="F61" s="21"/>
      <c r="G61" s="21"/>
      <c r="H61" s="21">
        <f t="shared" si="0"/>
        <v>0</v>
      </c>
      <c r="I61" s="10"/>
      <c r="J61" s="21">
        <f t="shared" si="1"/>
        <v>0</v>
      </c>
    </row>
    <row r="62" spans="2:10">
      <c r="B62" s="75"/>
      <c r="C62" s="75"/>
      <c r="D62" s="36" t="s">
        <v>342</v>
      </c>
      <c r="E62" s="21"/>
      <c r="F62" s="21"/>
      <c r="G62" s="21"/>
      <c r="H62" s="21">
        <f t="shared" si="0"/>
        <v>0</v>
      </c>
      <c r="I62" s="10"/>
      <c r="J62" s="21">
        <f t="shared" si="1"/>
        <v>0</v>
      </c>
    </row>
    <row r="63" spans="2:10">
      <c r="B63" s="75"/>
      <c r="C63" s="75"/>
      <c r="D63" s="36" t="s">
        <v>131</v>
      </c>
      <c r="E63" s="21"/>
      <c r="F63" s="21"/>
      <c r="G63" s="21"/>
      <c r="H63" s="21">
        <f t="shared" si="0"/>
        <v>0</v>
      </c>
      <c r="I63" s="12"/>
      <c r="J63" s="21">
        <f t="shared" si="1"/>
        <v>0</v>
      </c>
    </row>
    <row r="64" spans="2:10">
      <c r="B64" s="75"/>
      <c r="C64" s="76"/>
      <c r="D64" s="37" t="s">
        <v>132</v>
      </c>
      <c r="E64" s="23">
        <f>+E53+E54+E55+E56+E57+E58+E59+E60+E61+E62+E63</f>
        <v>357354</v>
      </c>
      <c r="F64" s="23">
        <f>+F53+F54+F55+F56+F57+F58+F59+F60+F61+F62+F63</f>
        <v>0</v>
      </c>
      <c r="G64" s="23">
        <f>+G53+G54+G55+G56+G57+G58+G59+G60+G61+G62+G63</f>
        <v>200000</v>
      </c>
      <c r="H64" s="23">
        <f t="shared" si="0"/>
        <v>557354</v>
      </c>
      <c r="I64" s="14">
        <f>+I53+I54+I55+I56+I57+I58+I59+I60+I61+I62+I63</f>
        <v>0</v>
      </c>
      <c r="J64" s="23">
        <f t="shared" si="1"/>
        <v>557354</v>
      </c>
    </row>
    <row r="65" spans="2:10">
      <c r="B65" s="75"/>
      <c r="C65" s="74" t="s">
        <v>86</v>
      </c>
      <c r="D65" s="36" t="s">
        <v>133</v>
      </c>
      <c r="E65" s="21"/>
      <c r="F65" s="21"/>
      <c r="G65" s="21"/>
      <c r="H65" s="21">
        <f t="shared" si="0"/>
        <v>0</v>
      </c>
      <c r="I65" s="7"/>
      <c r="J65" s="21">
        <f t="shared" si="1"/>
        <v>0</v>
      </c>
    </row>
    <row r="66" spans="2:10">
      <c r="B66" s="75"/>
      <c r="C66" s="75"/>
      <c r="D66" s="36" t="s">
        <v>134</v>
      </c>
      <c r="E66" s="21"/>
      <c r="F66" s="21"/>
      <c r="G66" s="21"/>
      <c r="H66" s="21">
        <f t="shared" si="0"/>
        <v>0</v>
      </c>
      <c r="I66" s="10"/>
      <c r="J66" s="21">
        <f t="shared" si="1"/>
        <v>0</v>
      </c>
    </row>
    <row r="67" spans="2:10">
      <c r="B67" s="75"/>
      <c r="C67" s="75"/>
      <c r="D67" s="36" t="s">
        <v>135</v>
      </c>
      <c r="E67" s="21"/>
      <c r="F67" s="21"/>
      <c r="G67" s="21"/>
      <c r="H67" s="21">
        <f t="shared" si="0"/>
        <v>0</v>
      </c>
      <c r="I67" s="10"/>
      <c r="J67" s="21">
        <f t="shared" si="1"/>
        <v>0</v>
      </c>
    </row>
    <row r="68" spans="2:10">
      <c r="B68" s="75"/>
      <c r="C68" s="75"/>
      <c r="D68" s="36" t="s">
        <v>136</v>
      </c>
      <c r="E68" s="21"/>
      <c r="F68" s="21"/>
      <c r="G68" s="21"/>
      <c r="H68" s="21">
        <f t="shared" si="0"/>
        <v>0</v>
      </c>
      <c r="I68" s="10"/>
      <c r="J68" s="21">
        <f t="shared" si="1"/>
        <v>0</v>
      </c>
    </row>
    <row r="69" spans="2:10">
      <c r="B69" s="75"/>
      <c r="C69" s="75"/>
      <c r="D69" s="36" t="s">
        <v>137</v>
      </c>
      <c r="E69" s="21"/>
      <c r="F69" s="21"/>
      <c r="G69" s="21"/>
      <c r="H69" s="21">
        <f t="shared" si="0"/>
        <v>0</v>
      </c>
      <c r="I69" s="10"/>
      <c r="J69" s="21">
        <f t="shared" si="1"/>
        <v>0</v>
      </c>
    </row>
    <row r="70" spans="2:10">
      <c r="B70" s="75"/>
      <c r="C70" s="75"/>
      <c r="D70" s="36" t="s">
        <v>138</v>
      </c>
      <c r="E70" s="21"/>
      <c r="F70" s="21"/>
      <c r="G70" s="21"/>
      <c r="H70" s="21">
        <f t="shared" si="0"/>
        <v>0</v>
      </c>
      <c r="I70" s="10"/>
      <c r="J70" s="21">
        <f t="shared" si="1"/>
        <v>0</v>
      </c>
    </row>
    <row r="71" spans="2:10">
      <c r="B71" s="75"/>
      <c r="C71" s="75"/>
      <c r="D71" s="36" t="s">
        <v>288</v>
      </c>
      <c r="E71" s="21"/>
      <c r="F71" s="21"/>
      <c r="G71" s="21"/>
      <c r="H71" s="21">
        <f t="shared" si="0"/>
        <v>0</v>
      </c>
      <c r="I71" s="10"/>
      <c r="J71" s="21">
        <f t="shared" si="1"/>
        <v>0</v>
      </c>
    </row>
    <row r="72" spans="2:10">
      <c r="B72" s="75"/>
      <c r="C72" s="75"/>
      <c r="D72" s="36" t="s">
        <v>343</v>
      </c>
      <c r="E72" s="21"/>
      <c r="F72" s="21"/>
      <c r="G72" s="21"/>
      <c r="H72" s="21">
        <f t="shared" si="0"/>
        <v>0</v>
      </c>
      <c r="I72" s="10"/>
      <c r="J72" s="21">
        <f t="shared" si="1"/>
        <v>0</v>
      </c>
    </row>
    <row r="73" spans="2:10">
      <c r="B73" s="75"/>
      <c r="C73" s="75"/>
      <c r="D73" s="36" t="s">
        <v>139</v>
      </c>
      <c r="E73" s="21"/>
      <c r="F73" s="21"/>
      <c r="G73" s="21"/>
      <c r="H73" s="21">
        <f t="shared" ref="H73:H85" si="2">+E73+F73+G73</f>
        <v>0</v>
      </c>
      <c r="I73" s="10"/>
      <c r="J73" s="21">
        <f t="shared" ref="J73:J84" si="3">H73-ABS(I73)</f>
        <v>0</v>
      </c>
    </row>
    <row r="74" spans="2:10">
      <c r="B74" s="75"/>
      <c r="C74" s="75"/>
      <c r="D74" s="36" t="s">
        <v>287</v>
      </c>
      <c r="E74" s="21"/>
      <c r="F74" s="21"/>
      <c r="G74" s="21"/>
      <c r="H74" s="21">
        <f t="shared" si="2"/>
        <v>0</v>
      </c>
      <c r="I74" s="10"/>
      <c r="J74" s="21">
        <f t="shared" si="3"/>
        <v>0</v>
      </c>
    </row>
    <row r="75" spans="2:10">
      <c r="B75" s="75"/>
      <c r="C75" s="75"/>
      <c r="D75" s="36" t="s">
        <v>344</v>
      </c>
      <c r="E75" s="21"/>
      <c r="F75" s="21"/>
      <c r="G75" s="21"/>
      <c r="H75" s="21">
        <f t="shared" si="2"/>
        <v>0</v>
      </c>
      <c r="I75" s="10"/>
      <c r="J75" s="21">
        <f t="shared" si="3"/>
        <v>0</v>
      </c>
    </row>
    <row r="76" spans="2:10">
      <c r="B76" s="75"/>
      <c r="C76" s="75"/>
      <c r="D76" s="36" t="s">
        <v>140</v>
      </c>
      <c r="E76" s="21"/>
      <c r="F76" s="21"/>
      <c r="G76" s="21"/>
      <c r="H76" s="21">
        <f t="shared" si="2"/>
        <v>0</v>
      </c>
      <c r="I76" s="12"/>
      <c r="J76" s="21">
        <f t="shared" si="3"/>
        <v>0</v>
      </c>
    </row>
    <row r="77" spans="2:10">
      <c r="B77" s="75"/>
      <c r="C77" s="76"/>
      <c r="D77" s="37" t="s">
        <v>141</v>
      </c>
      <c r="E77" s="23">
        <f>+E65+E66+E67+E68+E69+E70+E71+E72+E73+E74+E75+E76</f>
        <v>0</v>
      </c>
      <c r="F77" s="23">
        <f>+F65+F66+F67+F68+F69+F70+F71+F72+F73+F74+F75+F76</f>
        <v>0</v>
      </c>
      <c r="G77" s="23">
        <f>+G65+G66+G67+G68+G69+G70+G71+G72+G73+G74+G75+G76</f>
        <v>0</v>
      </c>
      <c r="H77" s="23">
        <f t="shared" si="2"/>
        <v>0</v>
      </c>
      <c r="I77" s="14">
        <f>+I65+I66+I67+I68+I69+I70+I71+I72+I73+I74+I75+I76</f>
        <v>0</v>
      </c>
      <c r="J77" s="23">
        <f t="shared" si="3"/>
        <v>0</v>
      </c>
    </row>
    <row r="78" spans="2:10">
      <c r="B78" s="76"/>
      <c r="C78" s="24" t="s">
        <v>142</v>
      </c>
      <c r="D78" s="39"/>
      <c r="E78" s="40">
        <f xml:space="preserve"> +E64 - E77</f>
        <v>357354</v>
      </c>
      <c r="F78" s="40">
        <f xml:space="preserve"> +F64 - F77</f>
        <v>0</v>
      </c>
      <c r="G78" s="40">
        <f xml:space="preserve"> +G64 - G77</f>
        <v>200000</v>
      </c>
      <c r="H78" s="40">
        <f t="shared" si="2"/>
        <v>557354</v>
      </c>
      <c r="I78" s="14">
        <f xml:space="preserve"> +I64 - I77</f>
        <v>0</v>
      </c>
      <c r="J78" s="40">
        <f>J64-J77</f>
        <v>557354</v>
      </c>
    </row>
    <row r="79" spans="2:10">
      <c r="B79" s="19" t="s">
        <v>143</v>
      </c>
      <c r="C79" s="41"/>
      <c r="D79" s="42"/>
      <c r="E79" s="43">
        <f xml:space="preserve"> +E52 +E78</f>
        <v>0</v>
      </c>
      <c r="F79" s="43">
        <f xml:space="preserve"> +F52 +F78</f>
        <v>3983187</v>
      </c>
      <c r="G79" s="43">
        <f xml:space="preserve"> +G52 +G78</f>
        <v>-194661</v>
      </c>
      <c r="H79" s="43">
        <f t="shared" si="2"/>
        <v>3788526</v>
      </c>
      <c r="I79" s="14">
        <f xml:space="preserve"> +I52 +I78</f>
        <v>0</v>
      </c>
      <c r="J79" s="43">
        <f>J52+J78</f>
        <v>3788526</v>
      </c>
    </row>
    <row r="80" spans="2:10">
      <c r="B80" s="71" t="s">
        <v>144</v>
      </c>
      <c r="C80" s="41" t="s">
        <v>145</v>
      </c>
      <c r="D80" s="42"/>
      <c r="E80" s="43">
        <v>-2000000</v>
      </c>
      <c r="F80" s="43">
        <v>42844762</v>
      </c>
      <c r="G80" s="43">
        <v>1090861</v>
      </c>
      <c r="H80" s="43">
        <f t="shared" si="2"/>
        <v>41935623</v>
      </c>
      <c r="I80" s="14"/>
      <c r="J80" s="43">
        <f t="shared" si="3"/>
        <v>41935623</v>
      </c>
    </row>
    <row r="81" spans="2:10">
      <c r="B81" s="72"/>
      <c r="C81" s="41" t="s">
        <v>146</v>
      </c>
      <c r="D81" s="42"/>
      <c r="E81" s="43">
        <f xml:space="preserve"> +E79 +E80</f>
        <v>-2000000</v>
      </c>
      <c r="F81" s="43">
        <f xml:space="preserve"> +F79 +F80</f>
        <v>46827949</v>
      </c>
      <c r="G81" s="43">
        <f xml:space="preserve"> +G79 +G80</f>
        <v>896200</v>
      </c>
      <c r="H81" s="43">
        <f t="shared" si="2"/>
        <v>45724149</v>
      </c>
      <c r="I81" s="14">
        <f xml:space="preserve"> +I79 +I80</f>
        <v>0</v>
      </c>
      <c r="J81" s="43">
        <f>J79+J80</f>
        <v>45724149</v>
      </c>
    </row>
    <row r="82" spans="2:10">
      <c r="B82" s="72"/>
      <c r="C82" s="41" t="s">
        <v>147</v>
      </c>
      <c r="D82" s="42"/>
      <c r="E82" s="43"/>
      <c r="F82" s="43"/>
      <c r="G82" s="43"/>
      <c r="H82" s="43">
        <f t="shared" si="2"/>
        <v>0</v>
      </c>
      <c r="I82" s="14"/>
      <c r="J82" s="43">
        <f t="shared" si="3"/>
        <v>0</v>
      </c>
    </row>
    <row r="83" spans="2:10">
      <c r="B83" s="72"/>
      <c r="C83" s="41" t="s">
        <v>148</v>
      </c>
      <c r="D83" s="42"/>
      <c r="E83" s="43"/>
      <c r="F83" s="43"/>
      <c r="G83" s="43"/>
      <c r="H83" s="43">
        <f t="shared" si="2"/>
        <v>0</v>
      </c>
      <c r="I83" s="14"/>
      <c r="J83" s="43">
        <f t="shared" si="3"/>
        <v>0</v>
      </c>
    </row>
    <row r="84" spans="2:10">
      <c r="B84" s="72"/>
      <c r="C84" s="41" t="s">
        <v>149</v>
      </c>
      <c r="D84" s="42"/>
      <c r="E84" s="43"/>
      <c r="F84" s="43"/>
      <c r="G84" s="43"/>
      <c r="H84" s="43">
        <f t="shared" si="2"/>
        <v>0</v>
      </c>
      <c r="I84" s="14"/>
      <c r="J84" s="43">
        <f t="shared" si="3"/>
        <v>0</v>
      </c>
    </row>
    <row r="85" spans="2:10">
      <c r="B85" s="73"/>
      <c r="C85" s="41" t="s">
        <v>150</v>
      </c>
      <c r="D85" s="42"/>
      <c r="E85" s="43">
        <f xml:space="preserve"> +E81 +E82 +E83 - E84</f>
        <v>-2000000</v>
      </c>
      <c r="F85" s="43">
        <f xml:space="preserve"> +F81 +F82 +F83 - F84</f>
        <v>46827949</v>
      </c>
      <c r="G85" s="43">
        <f xml:space="preserve"> +G81 +G82 +G83 - G84</f>
        <v>896200</v>
      </c>
      <c r="H85" s="43">
        <f t="shared" si="2"/>
        <v>45724149</v>
      </c>
      <c r="I85" s="14">
        <f xml:space="preserve"> +I81 +I82 +I83 - I84</f>
        <v>0</v>
      </c>
      <c r="J85" s="43">
        <f>J81+J82+J83-J84</f>
        <v>45724149</v>
      </c>
    </row>
  </sheetData>
  <mergeCells count="13">
    <mergeCell ref="B80:B85"/>
    <mergeCell ref="B30:B51"/>
    <mergeCell ref="C30:C40"/>
    <mergeCell ref="C41:C50"/>
    <mergeCell ref="B53:B78"/>
    <mergeCell ref="C53:C64"/>
    <mergeCell ref="C65:C77"/>
    <mergeCell ref="B3:J3"/>
    <mergeCell ref="B5:J5"/>
    <mergeCell ref="B7:D7"/>
    <mergeCell ref="B8:B29"/>
    <mergeCell ref="C8:C15"/>
    <mergeCell ref="C16:C28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FBC9-43F5-4497-9E92-DFA378251890}">
  <sheetPr>
    <pageSetUpPr fitToPage="1"/>
  </sheetPr>
  <dimension ref="B1:T137"/>
  <sheetViews>
    <sheetView showGridLines="0" topLeftCell="L121" workbookViewId="0"/>
  </sheetViews>
  <sheetFormatPr defaultRowHeight="18.75"/>
  <cols>
    <col min="1" max="1" width="3" customWidth="1"/>
    <col min="2" max="2" width="50.875" customWidth="1"/>
    <col min="3" max="20" width="21.25" customWidth="1"/>
  </cols>
  <sheetData>
    <row r="1" spans="2:20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2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3"/>
      <c r="T2" s="3" t="s">
        <v>346</v>
      </c>
    </row>
    <row r="3" spans="2:20" ht="21">
      <c r="B3" s="65" t="s">
        <v>347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2:20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2"/>
      <c r="T4" s="2"/>
    </row>
    <row r="5" spans="2:20" ht="21">
      <c r="B5" s="66" t="s">
        <v>153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2"/>
      <c r="S6" s="2"/>
      <c r="T6" s="4" t="s">
        <v>3</v>
      </c>
    </row>
    <row r="7" spans="2:20">
      <c r="B7" s="53" t="s">
        <v>295</v>
      </c>
      <c r="C7" s="55" t="s">
        <v>311</v>
      </c>
      <c r="D7" s="55" t="s">
        <v>312</v>
      </c>
      <c r="E7" s="55" t="s">
        <v>313</v>
      </c>
      <c r="F7" s="55" t="s">
        <v>314</v>
      </c>
      <c r="G7" s="55" t="s">
        <v>315</v>
      </c>
      <c r="H7" s="55" t="s">
        <v>316</v>
      </c>
      <c r="I7" s="55" t="s">
        <v>317</v>
      </c>
      <c r="J7" s="55" t="s">
        <v>318</v>
      </c>
      <c r="K7" s="55" t="s">
        <v>319</v>
      </c>
      <c r="L7" s="55" t="s">
        <v>320</v>
      </c>
      <c r="M7" s="55" t="s">
        <v>321</v>
      </c>
      <c r="N7" s="55" t="s">
        <v>322</v>
      </c>
      <c r="O7" s="55" t="s">
        <v>323</v>
      </c>
      <c r="P7" s="55" t="s">
        <v>324</v>
      </c>
      <c r="Q7" s="55" t="s">
        <v>325</v>
      </c>
      <c r="R7" s="53" t="s">
        <v>326</v>
      </c>
      <c r="S7" s="53" t="s">
        <v>327</v>
      </c>
      <c r="T7" s="53" t="s">
        <v>348</v>
      </c>
    </row>
    <row r="8" spans="2:20">
      <c r="B8" s="45" t="s">
        <v>301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2:20">
      <c r="B9" s="57" t="s">
        <v>159</v>
      </c>
      <c r="C9" s="58">
        <f t="shared" ref="C9:Q9" si="0">+C10+C11+C12+C13+C14+C15+C16+C17+C18+C19+C20+C21+C22+C23+C24+C25+C26+C27+C28+C29+C30+C31+C32+C33+C34+C35+C36-ABS(C37)-ABS(C38)</f>
        <v>76196010</v>
      </c>
      <c r="D9" s="58">
        <f t="shared" si="0"/>
        <v>613223587</v>
      </c>
      <c r="E9" s="58">
        <f t="shared" si="0"/>
        <v>14103518</v>
      </c>
      <c r="F9" s="58">
        <f t="shared" si="0"/>
        <v>83157346</v>
      </c>
      <c r="G9" s="58">
        <f t="shared" si="0"/>
        <v>1109106</v>
      </c>
      <c r="H9" s="58">
        <f t="shared" si="0"/>
        <v>53632303</v>
      </c>
      <c r="I9" s="58">
        <f t="shared" si="0"/>
        <v>206301438</v>
      </c>
      <c r="J9" s="58">
        <f t="shared" si="0"/>
        <v>72036328</v>
      </c>
      <c r="K9" s="58">
        <f t="shared" si="0"/>
        <v>28668902</v>
      </c>
      <c r="L9" s="58">
        <f t="shared" si="0"/>
        <v>22420540</v>
      </c>
      <c r="M9" s="58">
        <f t="shared" si="0"/>
        <v>333520676</v>
      </c>
      <c r="N9" s="58">
        <f t="shared" si="0"/>
        <v>6883356</v>
      </c>
      <c r="O9" s="58">
        <f t="shared" si="0"/>
        <v>101784133</v>
      </c>
      <c r="P9" s="58">
        <f t="shared" si="0"/>
        <v>114711904</v>
      </c>
      <c r="Q9" s="58">
        <f t="shared" si="0"/>
        <v>31077700</v>
      </c>
      <c r="R9" s="58">
        <f t="shared" ref="R9:R72" si="1">+C9+D9+E9+F9+G9+H9+I9+J9+K9+L9+M9+N9+O9+P9+Q9</f>
        <v>1758826847</v>
      </c>
      <c r="S9" s="58">
        <f>+S10+S11+S12+S13+S14+S15+S16+S17+S18+S19+S20+S21+S22+S23+S24+S25+S26+S27+S28+S29+S30+S31+S32+S33+S34+S35+S36-ABS(S37)-ABS(S38)</f>
        <v>11037382</v>
      </c>
      <c r="T9" s="58">
        <f t="shared" ref="T9:T72" si="2">R9-ABS(S9)</f>
        <v>1747789465</v>
      </c>
    </row>
    <row r="10" spans="2:20">
      <c r="B10" s="59" t="s">
        <v>161</v>
      </c>
      <c r="C10" s="60">
        <v>69091715</v>
      </c>
      <c r="D10" s="60">
        <v>512694033</v>
      </c>
      <c r="E10" s="60">
        <v>7391196</v>
      </c>
      <c r="F10" s="60">
        <v>69752209</v>
      </c>
      <c r="G10" s="60">
        <v>1109106</v>
      </c>
      <c r="H10" s="60">
        <v>24815965</v>
      </c>
      <c r="I10" s="60">
        <v>140284290</v>
      </c>
      <c r="J10" s="60">
        <v>53761215</v>
      </c>
      <c r="K10" s="60">
        <v>21265087</v>
      </c>
      <c r="L10" s="60">
        <v>8478981</v>
      </c>
      <c r="M10" s="60">
        <v>240767552</v>
      </c>
      <c r="N10" s="60">
        <v>3429251</v>
      </c>
      <c r="O10" s="60">
        <v>92393471</v>
      </c>
      <c r="P10" s="60">
        <v>104787090</v>
      </c>
      <c r="Q10" s="60">
        <v>25196035</v>
      </c>
      <c r="R10" s="60">
        <f t="shared" si="1"/>
        <v>1375217196</v>
      </c>
      <c r="S10" s="60"/>
      <c r="T10" s="60">
        <f t="shared" si="2"/>
        <v>1375217196</v>
      </c>
    </row>
    <row r="11" spans="2:20">
      <c r="B11" s="61" t="s">
        <v>163</v>
      </c>
      <c r="C11" s="62"/>
      <c r="D11" s="62"/>
      <c r="E11" s="62"/>
      <c r="F11" s="62"/>
      <c r="G11" s="62"/>
      <c r="H11" s="62"/>
      <c r="I11" s="62"/>
      <c r="J11" s="62">
        <v>1000</v>
      </c>
      <c r="K11" s="62"/>
      <c r="L11" s="62"/>
      <c r="M11" s="62"/>
      <c r="N11" s="62"/>
      <c r="O11" s="62"/>
      <c r="P11" s="62"/>
      <c r="Q11" s="62"/>
      <c r="R11" s="62">
        <f t="shared" si="1"/>
        <v>1000</v>
      </c>
      <c r="S11" s="62"/>
      <c r="T11" s="62">
        <f t="shared" si="2"/>
        <v>1000</v>
      </c>
    </row>
    <row r="12" spans="2:20">
      <c r="B12" s="61" t="s">
        <v>165</v>
      </c>
      <c r="C12" s="62">
        <v>17095</v>
      </c>
      <c r="D12" s="62">
        <v>95894116</v>
      </c>
      <c r="E12" s="62">
        <v>6658988</v>
      </c>
      <c r="F12" s="62">
        <v>13405137</v>
      </c>
      <c r="G12" s="62"/>
      <c r="H12" s="62">
        <v>27013338</v>
      </c>
      <c r="I12" s="62">
        <v>19160928</v>
      </c>
      <c r="J12" s="62">
        <v>16368901</v>
      </c>
      <c r="K12" s="62">
        <v>7358091</v>
      </c>
      <c r="L12" s="62">
        <v>13904509</v>
      </c>
      <c r="M12" s="62">
        <v>82201197</v>
      </c>
      <c r="N12" s="62">
        <v>2403874</v>
      </c>
      <c r="O12" s="62">
        <v>8711162</v>
      </c>
      <c r="P12" s="62">
        <v>9425944</v>
      </c>
      <c r="Q12" s="62">
        <v>5881665</v>
      </c>
      <c r="R12" s="62">
        <f t="shared" si="1"/>
        <v>308404945</v>
      </c>
      <c r="S12" s="62"/>
      <c r="T12" s="62">
        <f t="shared" si="2"/>
        <v>308404945</v>
      </c>
    </row>
    <row r="13" spans="2:20">
      <c r="B13" s="61" t="s">
        <v>167</v>
      </c>
      <c r="C13" s="62"/>
      <c r="D13" s="62">
        <v>500000</v>
      </c>
      <c r="E13" s="62"/>
      <c r="F13" s="62"/>
      <c r="G13" s="62"/>
      <c r="H13" s="62">
        <v>1303000</v>
      </c>
      <c r="I13" s="62">
        <v>39519094</v>
      </c>
      <c r="J13" s="62"/>
      <c r="K13" s="62"/>
      <c r="L13" s="62"/>
      <c r="M13" s="62">
        <v>1139486</v>
      </c>
      <c r="N13" s="62"/>
      <c r="O13" s="62"/>
      <c r="P13" s="62"/>
      <c r="Q13" s="62"/>
      <c r="R13" s="62">
        <f t="shared" si="1"/>
        <v>42461580</v>
      </c>
      <c r="S13" s="62">
        <v>3137382</v>
      </c>
      <c r="T13" s="62">
        <f t="shared" si="2"/>
        <v>39324198</v>
      </c>
    </row>
    <row r="14" spans="2:20">
      <c r="B14" s="61" t="s">
        <v>169</v>
      </c>
      <c r="C14" s="62"/>
      <c r="D14" s="62"/>
      <c r="E14" s="62"/>
      <c r="F14" s="62"/>
      <c r="G14" s="62"/>
      <c r="H14" s="62"/>
      <c r="I14" s="62"/>
      <c r="J14" s="62">
        <v>833600</v>
      </c>
      <c r="K14" s="62"/>
      <c r="L14" s="62"/>
      <c r="M14" s="62">
        <v>458505</v>
      </c>
      <c r="N14" s="62">
        <v>579000</v>
      </c>
      <c r="O14" s="62">
        <v>679500</v>
      </c>
      <c r="P14" s="62">
        <v>438350</v>
      </c>
      <c r="Q14" s="62"/>
      <c r="R14" s="62">
        <f t="shared" si="1"/>
        <v>2988955</v>
      </c>
      <c r="S14" s="62"/>
      <c r="T14" s="62">
        <f t="shared" si="2"/>
        <v>2988955</v>
      </c>
    </row>
    <row r="15" spans="2:20">
      <c r="B15" s="61" t="s">
        <v>171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>
        <f t="shared" si="1"/>
        <v>0</v>
      </c>
      <c r="S15" s="62"/>
      <c r="T15" s="62">
        <f t="shared" si="2"/>
        <v>0</v>
      </c>
    </row>
    <row r="16" spans="2:20">
      <c r="B16" s="61" t="s">
        <v>173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>
        <f t="shared" si="1"/>
        <v>0</v>
      </c>
      <c r="S16" s="62"/>
      <c r="T16" s="62">
        <f t="shared" si="2"/>
        <v>0</v>
      </c>
    </row>
    <row r="17" spans="2:20">
      <c r="B17" s="61" t="s">
        <v>175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>
        <f t="shared" si="1"/>
        <v>0</v>
      </c>
      <c r="S17" s="62"/>
      <c r="T17" s="62">
        <f t="shared" si="2"/>
        <v>0</v>
      </c>
    </row>
    <row r="18" spans="2:20">
      <c r="B18" s="61" t="s">
        <v>177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>
        <f t="shared" si="1"/>
        <v>0</v>
      </c>
      <c r="S18" s="62"/>
      <c r="T18" s="62">
        <f t="shared" si="2"/>
        <v>0</v>
      </c>
    </row>
    <row r="19" spans="2:20">
      <c r="B19" s="61" t="s">
        <v>179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>
        <f t="shared" si="1"/>
        <v>0</v>
      </c>
      <c r="S19" s="62"/>
      <c r="T19" s="62">
        <f t="shared" si="2"/>
        <v>0</v>
      </c>
    </row>
    <row r="20" spans="2:20">
      <c r="B20" s="61" t="s">
        <v>181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>
        <f t="shared" si="1"/>
        <v>0</v>
      </c>
      <c r="S20" s="62"/>
      <c r="T20" s="62">
        <f t="shared" si="2"/>
        <v>0</v>
      </c>
    </row>
    <row r="21" spans="2:20">
      <c r="B21" s="61" t="s">
        <v>183</v>
      </c>
      <c r="C21" s="62"/>
      <c r="D21" s="62"/>
      <c r="E21" s="62"/>
      <c r="F21" s="62"/>
      <c r="G21" s="62"/>
      <c r="H21" s="62"/>
      <c r="I21" s="62">
        <v>4957725</v>
      </c>
      <c r="J21" s="62">
        <v>29470</v>
      </c>
      <c r="K21" s="62">
        <v>45724</v>
      </c>
      <c r="L21" s="62">
        <v>37050</v>
      </c>
      <c r="M21" s="62"/>
      <c r="N21" s="62"/>
      <c r="O21" s="62"/>
      <c r="P21" s="62"/>
      <c r="Q21" s="62"/>
      <c r="R21" s="62">
        <f t="shared" si="1"/>
        <v>5069969</v>
      </c>
      <c r="S21" s="62"/>
      <c r="T21" s="62">
        <f t="shared" si="2"/>
        <v>5069969</v>
      </c>
    </row>
    <row r="22" spans="2:20">
      <c r="B22" s="61" t="s">
        <v>185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>
        <f t="shared" si="1"/>
        <v>0</v>
      </c>
      <c r="S22" s="62"/>
      <c r="T22" s="62">
        <f t="shared" si="2"/>
        <v>0</v>
      </c>
    </row>
    <row r="23" spans="2:20">
      <c r="B23" s="61" t="s">
        <v>187</v>
      </c>
      <c r="C23" s="62"/>
      <c r="D23" s="62"/>
      <c r="E23" s="62"/>
      <c r="F23" s="62"/>
      <c r="G23" s="62"/>
      <c r="H23" s="62"/>
      <c r="I23" s="62">
        <v>1214711</v>
      </c>
      <c r="J23" s="62">
        <v>43736</v>
      </c>
      <c r="K23" s="62"/>
      <c r="L23" s="62"/>
      <c r="M23" s="62"/>
      <c r="N23" s="62"/>
      <c r="O23" s="62"/>
      <c r="P23" s="62"/>
      <c r="Q23" s="62"/>
      <c r="R23" s="62">
        <f t="shared" si="1"/>
        <v>1258447</v>
      </c>
      <c r="S23" s="62"/>
      <c r="T23" s="62">
        <f t="shared" si="2"/>
        <v>1258447</v>
      </c>
    </row>
    <row r="24" spans="2:20">
      <c r="B24" s="61" t="s">
        <v>189</v>
      </c>
      <c r="C24" s="62">
        <v>7087200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>
        <f t="shared" si="1"/>
        <v>7087200</v>
      </c>
      <c r="S24" s="62"/>
      <c r="T24" s="62">
        <f t="shared" si="2"/>
        <v>7087200</v>
      </c>
    </row>
    <row r="25" spans="2:20">
      <c r="B25" s="61" t="s">
        <v>191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>
        <f t="shared" si="1"/>
        <v>0</v>
      </c>
      <c r="S25" s="62"/>
      <c r="T25" s="62">
        <f t="shared" si="2"/>
        <v>0</v>
      </c>
    </row>
    <row r="26" spans="2:20">
      <c r="B26" s="61" t="s">
        <v>193</v>
      </c>
      <c r="C26" s="62"/>
      <c r="D26" s="62">
        <v>1235438</v>
      </c>
      <c r="E26" s="62">
        <v>53334</v>
      </c>
      <c r="F26" s="62"/>
      <c r="G26" s="62"/>
      <c r="H26" s="62"/>
      <c r="I26" s="62">
        <v>664690</v>
      </c>
      <c r="J26" s="62">
        <v>998406</v>
      </c>
      <c r="K26" s="62"/>
      <c r="L26" s="62"/>
      <c r="M26" s="62">
        <v>4953936</v>
      </c>
      <c r="N26" s="62">
        <v>471231</v>
      </c>
      <c r="O26" s="62"/>
      <c r="P26" s="62">
        <v>60520</v>
      </c>
      <c r="Q26" s="62"/>
      <c r="R26" s="62">
        <f t="shared" si="1"/>
        <v>8437555</v>
      </c>
      <c r="S26" s="62"/>
      <c r="T26" s="62">
        <f t="shared" si="2"/>
        <v>8437555</v>
      </c>
    </row>
    <row r="27" spans="2:20">
      <c r="B27" s="61" t="s">
        <v>195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>
        <f t="shared" si="1"/>
        <v>0</v>
      </c>
      <c r="S27" s="62"/>
      <c r="T27" s="62">
        <f t="shared" si="2"/>
        <v>0</v>
      </c>
    </row>
    <row r="28" spans="2:20">
      <c r="B28" s="61" t="s">
        <v>197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>
        <f t="shared" si="1"/>
        <v>0</v>
      </c>
      <c r="S28" s="62"/>
      <c r="T28" s="62">
        <f t="shared" si="2"/>
        <v>0</v>
      </c>
    </row>
    <row r="29" spans="2:20">
      <c r="B29" s="61" t="s">
        <v>302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>
        <f t="shared" si="1"/>
        <v>0</v>
      </c>
      <c r="S29" s="62"/>
      <c r="T29" s="62">
        <f t="shared" si="2"/>
        <v>0</v>
      </c>
    </row>
    <row r="30" spans="2:20">
      <c r="B30" s="61" t="s">
        <v>349</v>
      </c>
      <c r="C30" s="62"/>
      <c r="D30" s="62">
        <v>500000</v>
      </c>
      <c r="E30" s="62"/>
      <c r="F30" s="62"/>
      <c r="G30" s="62"/>
      <c r="H30" s="62">
        <v>500000</v>
      </c>
      <c r="I30" s="62">
        <v>500000</v>
      </c>
      <c r="J30" s="62"/>
      <c r="K30" s="62"/>
      <c r="L30" s="62"/>
      <c r="M30" s="62">
        <v>4000000</v>
      </c>
      <c r="N30" s="62"/>
      <c r="O30" s="62"/>
      <c r="P30" s="62"/>
      <c r="Q30" s="62"/>
      <c r="R30" s="62">
        <f t="shared" si="1"/>
        <v>5500000</v>
      </c>
      <c r="S30" s="62">
        <v>5500000</v>
      </c>
      <c r="T30" s="62">
        <f t="shared" si="2"/>
        <v>0</v>
      </c>
    </row>
    <row r="31" spans="2:20">
      <c r="B31" s="61" t="s">
        <v>199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>
        <f t="shared" si="1"/>
        <v>0</v>
      </c>
      <c r="S31" s="62"/>
      <c r="T31" s="62">
        <f t="shared" si="2"/>
        <v>0</v>
      </c>
    </row>
    <row r="32" spans="2:20">
      <c r="B32" s="61" t="s">
        <v>201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>
        <f t="shared" si="1"/>
        <v>0</v>
      </c>
      <c r="S32" s="62"/>
      <c r="T32" s="62">
        <f t="shared" si="2"/>
        <v>0</v>
      </c>
    </row>
    <row r="33" spans="2:20">
      <c r="B33" s="61" t="s">
        <v>303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>
        <f t="shared" si="1"/>
        <v>0</v>
      </c>
      <c r="S33" s="62"/>
      <c r="T33" s="62">
        <f t="shared" si="2"/>
        <v>0</v>
      </c>
    </row>
    <row r="34" spans="2:20">
      <c r="B34" s="61" t="s">
        <v>350</v>
      </c>
      <c r="C34" s="62"/>
      <c r="D34" s="62">
        <v>2400000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>
        <f t="shared" si="1"/>
        <v>2400000</v>
      </c>
      <c r="S34" s="62">
        <v>2400000</v>
      </c>
      <c r="T34" s="62">
        <f t="shared" si="2"/>
        <v>0</v>
      </c>
    </row>
    <row r="35" spans="2:20">
      <c r="B35" s="61" t="s">
        <v>203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>
        <f t="shared" si="1"/>
        <v>0</v>
      </c>
      <c r="S35" s="62"/>
      <c r="T35" s="62">
        <f t="shared" si="2"/>
        <v>0</v>
      </c>
    </row>
    <row r="36" spans="2:20">
      <c r="B36" s="61" t="s">
        <v>204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>
        <f t="shared" si="1"/>
        <v>0</v>
      </c>
      <c r="S36" s="62"/>
      <c r="T36" s="62">
        <f t="shared" si="2"/>
        <v>0</v>
      </c>
    </row>
    <row r="37" spans="2:20">
      <c r="B37" s="61" t="s">
        <v>205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>
        <f t="shared" si="1"/>
        <v>0</v>
      </c>
      <c r="S37" s="62"/>
      <c r="T37" s="62">
        <f t="shared" si="2"/>
        <v>0</v>
      </c>
    </row>
    <row r="38" spans="2:20">
      <c r="B38" s="61" t="s">
        <v>206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>
        <f t="shared" si="1"/>
        <v>0</v>
      </c>
      <c r="S38" s="62"/>
      <c r="T38" s="62">
        <f t="shared" si="2"/>
        <v>0</v>
      </c>
    </row>
    <row r="39" spans="2:20">
      <c r="B39" s="57" t="s">
        <v>207</v>
      </c>
      <c r="C39" s="58">
        <f t="shared" ref="C39:Q39" si="3">+C40 +C45</f>
        <v>205191913</v>
      </c>
      <c r="D39" s="58">
        <f t="shared" si="3"/>
        <v>1056887976</v>
      </c>
      <c r="E39" s="58">
        <f t="shared" si="3"/>
        <v>51628032</v>
      </c>
      <c r="F39" s="58">
        <f t="shared" si="3"/>
        <v>70435047</v>
      </c>
      <c r="G39" s="58">
        <f t="shared" si="3"/>
        <v>1413004</v>
      </c>
      <c r="H39" s="58">
        <f t="shared" si="3"/>
        <v>122895323</v>
      </c>
      <c r="I39" s="58">
        <f t="shared" si="3"/>
        <v>185373794</v>
      </c>
      <c r="J39" s="58">
        <f t="shared" si="3"/>
        <v>84041402</v>
      </c>
      <c r="K39" s="58">
        <f t="shared" si="3"/>
        <v>9212827</v>
      </c>
      <c r="L39" s="58">
        <f t="shared" si="3"/>
        <v>32546185</v>
      </c>
      <c r="M39" s="58">
        <f t="shared" si="3"/>
        <v>642333317</v>
      </c>
      <c r="N39" s="58">
        <f t="shared" si="3"/>
        <v>213601584</v>
      </c>
      <c r="O39" s="58">
        <f t="shared" si="3"/>
        <v>479902821</v>
      </c>
      <c r="P39" s="58">
        <f t="shared" si="3"/>
        <v>252230775</v>
      </c>
      <c r="Q39" s="58">
        <f t="shared" si="3"/>
        <v>65308148</v>
      </c>
      <c r="R39" s="58">
        <f t="shared" si="1"/>
        <v>3473002148</v>
      </c>
      <c r="S39" s="58">
        <f>+S40 +S45</f>
        <v>159948265</v>
      </c>
      <c r="T39" s="58">
        <f t="shared" si="2"/>
        <v>3313053883</v>
      </c>
    </row>
    <row r="40" spans="2:20">
      <c r="B40" s="57" t="s">
        <v>209</v>
      </c>
      <c r="C40" s="58">
        <f t="shared" ref="C40:Q40" si="4">+C41+C42+C43+C44</f>
        <v>23157041</v>
      </c>
      <c r="D40" s="58">
        <f t="shared" si="4"/>
        <v>512274623</v>
      </c>
      <c r="E40" s="58">
        <f t="shared" si="4"/>
        <v>48281782</v>
      </c>
      <c r="F40" s="58">
        <f t="shared" si="4"/>
        <v>32070728</v>
      </c>
      <c r="G40" s="58">
        <f t="shared" si="4"/>
        <v>0</v>
      </c>
      <c r="H40" s="58">
        <f t="shared" si="4"/>
        <v>106026623</v>
      </c>
      <c r="I40" s="58">
        <f t="shared" si="4"/>
        <v>66488313</v>
      </c>
      <c r="J40" s="58">
        <f t="shared" si="4"/>
        <v>48219045</v>
      </c>
      <c r="K40" s="58">
        <f t="shared" si="4"/>
        <v>5371264</v>
      </c>
      <c r="L40" s="58">
        <f t="shared" si="4"/>
        <v>24900995</v>
      </c>
      <c r="M40" s="58">
        <f t="shared" si="4"/>
        <v>584230120</v>
      </c>
      <c r="N40" s="58">
        <f t="shared" si="4"/>
        <v>184936328</v>
      </c>
      <c r="O40" s="58">
        <f t="shared" si="4"/>
        <v>457557169</v>
      </c>
      <c r="P40" s="58">
        <f t="shared" si="4"/>
        <v>198941021</v>
      </c>
      <c r="Q40" s="58">
        <f t="shared" si="4"/>
        <v>62223719</v>
      </c>
      <c r="R40" s="58">
        <f t="shared" si="1"/>
        <v>2354678771</v>
      </c>
      <c r="S40" s="58">
        <f>+S41+S42+S43+S44</f>
        <v>0</v>
      </c>
      <c r="T40" s="58">
        <f t="shared" si="2"/>
        <v>2354678771</v>
      </c>
    </row>
    <row r="41" spans="2:20">
      <c r="B41" s="59" t="s">
        <v>211</v>
      </c>
      <c r="C41" s="60">
        <v>8803581</v>
      </c>
      <c r="D41" s="60">
        <v>78333260</v>
      </c>
      <c r="E41" s="60"/>
      <c r="F41" s="60">
        <v>7759427</v>
      </c>
      <c r="G41" s="60"/>
      <c r="H41" s="60">
        <v>29974342</v>
      </c>
      <c r="I41" s="60">
        <v>17518482</v>
      </c>
      <c r="J41" s="60"/>
      <c r="K41" s="60"/>
      <c r="L41" s="60"/>
      <c r="M41" s="60">
        <v>127773324</v>
      </c>
      <c r="N41" s="60">
        <v>30211773</v>
      </c>
      <c r="O41" s="60">
        <v>228766462</v>
      </c>
      <c r="P41" s="60"/>
      <c r="Q41" s="60"/>
      <c r="R41" s="60">
        <f t="shared" si="1"/>
        <v>529140651</v>
      </c>
      <c r="S41" s="60"/>
      <c r="T41" s="60">
        <f t="shared" si="2"/>
        <v>529140651</v>
      </c>
    </row>
    <row r="42" spans="2:20">
      <c r="B42" s="61" t="s">
        <v>213</v>
      </c>
      <c r="C42" s="62">
        <v>14353460</v>
      </c>
      <c r="D42" s="62">
        <v>433941363</v>
      </c>
      <c r="E42" s="62">
        <v>48281782</v>
      </c>
      <c r="F42" s="62">
        <v>24311301</v>
      </c>
      <c r="G42" s="62"/>
      <c r="H42" s="62">
        <v>76052281</v>
      </c>
      <c r="I42" s="62">
        <v>48969831</v>
      </c>
      <c r="J42" s="62">
        <v>48219045</v>
      </c>
      <c r="K42" s="62">
        <v>5371264</v>
      </c>
      <c r="L42" s="62">
        <v>24900995</v>
      </c>
      <c r="M42" s="62">
        <v>456456796</v>
      </c>
      <c r="N42" s="62">
        <v>154724555</v>
      </c>
      <c r="O42" s="62">
        <v>228790707</v>
      </c>
      <c r="P42" s="62">
        <v>198941021</v>
      </c>
      <c r="Q42" s="62">
        <v>62223719</v>
      </c>
      <c r="R42" s="62">
        <f t="shared" si="1"/>
        <v>1825538120</v>
      </c>
      <c r="S42" s="62"/>
      <c r="T42" s="62">
        <f t="shared" si="2"/>
        <v>1825538120</v>
      </c>
    </row>
    <row r="43" spans="2:20">
      <c r="B43" s="61" t="s">
        <v>215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>
        <f t="shared" si="1"/>
        <v>0</v>
      </c>
      <c r="S43" s="62"/>
      <c r="T43" s="62">
        <f t="shared" si="2"/>
        <v>0</v>
      </c>
    </row>
    <row r="44" spans="2:20">
      <c r="B44" s="61" t="s">
        <v>217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>
        <f t="shared" si="1"/>
        <v>0</v>
      </c>
      <c r="S44" s="62"/>
      <c r="T44" s="62">
        <f t="shared" si="2"/>
        <v>0</v>
      </c>
    </row>
    <row r="45" spans="2:20">
      <c r="B45" s="57" t="s">
        <v>219</v>
      </c>
      <c r="C45" s="58">
        <f t="shared" ref="C45:Q45" si="5">+C46+C47+C48+C49+C50+C51+C52+C53+C54+C55+C56+C57+C58+C59+C60+C61+C62+C63+C64+C65+C66+C67+C68+C69+C70+C71+C72-ABS(C73)-ABS(C74)</f>
        <v>182034872</v>
      </c>
      <c r="D45" s="58">
        <f t="shared" si="5"/>
        <v>544613353</v>
      </c>
      <c r="E45" s="58">
        <f t="shared" si="5"/>
        <v>3346250</v>
      </c>
      <c r="F45" s="58">
        <f t="shared" si="5"/>
        <v>38364319</v>
      </c>
      <c r="G45" s="58">
        <f t="shared" si="5"/>
        <v>1413004</v>
      </c>
      <c r="H45" s="58">
        <f t="shared" si="5"/>
        <v>16868700</v>
      </c>
      <c r="I45" s="58">
        <f t="shared" si="5"/>
        <v>118885481</v>
      </c>
      <c r="J45" s="58">
        <f t="shared" si="5"/>
        <v>35822357</v>
      </c>
      <c r="K45" s="58">
        <f t="shared" si="5"/>
        <v>3841563</v>
      </c>
      <c r="L45" s="58">
        <f t="shared" si="5"/>
        <v>7645190</v>
      </c>
      <c r="M45" s="58">
        <f t="shared" si="5"/>
        <v>58103197</v>
      </c>
      <c r="N45" s="58">
        <f t="shared" si="5"/>
        <v>28665256</v>
      </c>
      <c r="O45" s="58">
        <f t="shared" si="5"/>
        <v>22345652</v>
      </c>
      <c r="P45" s="58">
        <f t="shared" si="5"/>
        <v>53289754</v>
      </c>
      <c r="Q45" s="58">
        <f t="shared" si="5"/>
        <v>3084429</v>
      </c>
      <c r="R45" s="58">
        <f t="shared" si="1"/>
        <v>1118323377</v>
      </c>
      <c r="S45" s="58">
        <f>+S46+S47+S48+S49+S50+S51+S52+S53+S54+S55+S56+S57+S58+S59+S60+S61+S62+S63+S64+S65+S66+S67+S68+S69+S70+S71+S72-ABS(S73)-ABS(S74)</f>
        <v>159948265</v>
      </c>
      <c r="T45" s="58">
        <f t="shared" si="2"/>
        <v>958375112</v>
      </c>
    </row>
    <row r="46" spans="2:20">
      <c r="B46" s="59" t="s">
        <v>211</v>
      </c>
      <c r="C46" s="60">
        <v>180720180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>
        <f t="shared" si="1"/>
        <v>180720180</v>
      </c>
      <c r="S46" s="60"/>
      <c r="T46" s="60">
        <f t="shared" si="2"/>
        <v>180720180</v>
      </c>
    </row>
    <row r="47" spans="2:20">
      <c r="B47" s="61" t="s">
        <v>213</v>
      </c>
      <c r="C47" s="62">
        <v>1276964</v>
      </c>
      <c r="D47" s="62"/>
      <c r="E47" s="62"/>
      <c r="F47" s="62"/>
      <c r="G47" s="62"/>
      <c r="H47" s="62">
        <v>266787</v>
      </c>
      <c r="I47" s="62">
        <v>3096345</v>
      </c>
      <c r="J47" s="62"/>
      <c r="K47" s="62"/>
      <c r="L47" s="62">
        <v>1918527</v>
      </c>
      <c r="M47" s="62">
        <v>2379488</v>
      </c>
      <c r="N47" s="62"/>
      <c r="O47" s="62">
        <v>154531</v>
      </c>
      <c r="P47" s="62">
        <v>32488</v>
      </c>
      <c r="Q47" s="62"/>
      <c r="R47" s="62">
        <f t="shared" si="1"/>
        <v>9125130</v>
      </c>
      <c r="S47" s="62"/>
      <c r="T47" s="62">
        <f t="shared" si="2"/>
        <v>9125130</v>
      </c>
    </row>
    <row r="48" spans="2:20">
      <c r="B48" s="61" t="s">
        <v>223</v>
      </c>
      <c r="C48" s="62">
        <v>7</v>
      </c>
      <c r="D48" s="62">
        <v>2087271</v>
      </c>
      <c r="E48" s="62"/>
      <c r="F48" s="62">
        <v>36384</v>
      </c>
      <c r="G48" s="62"/>
      <c r="H48" s="62">
        <v>10698</v>
      </c>
      <c r="I48" s="62">
        <v>5</v>
      </c>
      <c r="J48" s="62">
        <v>1</v>
      </c>
      <c r="K48" s="62">
        <v>511916</v>
      </c>
      <c r="L48" s="62">
        <v>1799676</v>
      </c>
      <c r="M48" s="62"/>
      <c r="N48" s="62"/>
      <c r="O48" s="62">
        <v>13160864</v>
      </c>
      <c r="P48" s="62">
        <v>12434308</v>
      </c>
      <c r="Q48" s="62">
        <v>1527436</v>
      </c>
      <c r="R48" s="62">
        <f t="shared" si="1"/>
        <v>31568566</v>
      </c>
      <c r="S48" s="62"/>
      <c r="T48" s="62">
        <f t="shared" si="2"/>
        <v>31568566</v>
      </c>
    </row>
    <row r="49" spans="2:20">
      <c r="B49" s="61" t="s">
        <v>225</v>
      </c>
      <c r="C49" s="62"/>
      <c r="D49" s="62"/>
      <c r="E49" s="62"/>
      <c r="F49" s="62"/>
      <c r="G49" s="62"/>
      <c r="H49" s="62">
        <v>1</v>
      </c>
      <c r="I49" s="62">
        <v>2</v>
      </c>
      <c r="J49" s="62"/>
      <c r="K49" s="62"/>
      <c r="L49" s="62">
        <v>160413</v>
      </c>
      <c r="M49" s="62">
        <v>3</v>
      </c>
      <c r="N49" s="62">
        <v>1</v>
      </c>
      <c r="O49" s="62"/>
      <c r="P49" s="62"/>
      <c r="Q49" s="62"/>
      <c r="R49" s="62">
        <f t="shared" si="1"/>
        <v>160420</v>
      </c>
      <c r="S49" s="62"/>
      <c r="T49" s="62">
        <f t="shared" si="2"/>
        <v>160420</v>
      </c>
    </row>
    <row r="50" spans="2:20">
      <c r="B50" s="61" t="s">
        <v>227</v>
      </c>
      <c r="C50" s="62"/>
      <c r="D50" s="62">
        <v>4005243</v>
      </c>
      <c r="E50" s="62">
        <v>1420101</v>
      </c>
      <c r="F50" s="62">
        <v>2794612</v>
      </c>
      <c r="G50" s="62"/>
      <c r="H50" s="62">
        <v>468303</v>
      </c>
      <c r="I50" s="62">
        <v>3647373</v>
      </c>
      <c r="J50" s="62">
        <v>5140123</v>
      </c>
      <c r="K50" s="62"/>
      <c r="L50" s="62">
        <v>222546</v>
      </c>
      <c r="M50" s="62">
        <v>6</v>
      </c>
      <c r="N50" s="62"/>
      <c r="O50" s="62">
        <v>1</v>
      </c>
      <c r="P50" s="62">
        <v>631034</v>
      </c>
      <c r="Q50" s="62"/>
      <c r="R50" s="62">
        <f t="shared" si="1"/>
        <v>18329342</v>
      </c>
      <c r="S50" s="62"/>
      <c r="T50" s="62">
        <f t="shared" si="2"/>
        <v>18329342</v>
      </c>
    </row>
    <row r="51" spans="2:20">
      <c r="B51" s="61" t="s">
        <v>229</v>
      </c>
      <c r="C51" s="62">
        <v>37721</v>
      </c>
      <c r="D51" s="62">
        <v>6462516</v>
      </c>
      <c r="E51" s="62">
        <v>333149</v>
      </c>
      <c r="F51" s="62">
        <v>2481763</v>
      </c>
      <c r="G51" s="62">
        <v>4</v>
      </c>
      <c r="H51" s="62">
        <v>1750439</v>
      </c>
      <c r="I51" s="62">
        <v>1227297</v>
      </c>
      <c r="J51" s="62">
        <v>859598</v>
      </c>
      <c r="K51" s="62">
        <v>578584</v>
      </c>
      <c r="L51" s="62">
        <v>679528</v>
      </c>
      <c r="M51" s="62">
        <v>30148781</v>
      </c>
      <c r="N51" s="62">
        <v>7261243</v>
      </c>
      <c r="O51" s="62">
        <v>1278972</v>
      </c>
      <c r="P51" s="62">
        <v>1849049</v>
      </c>
      <c r="Q51" s="62">
        <v>20113</v>
      </c>
      <c r="R51" s="62">
        <f t="shared" si="1"/>
        <v>54968757</v>
      </c>
      <c r="S51" s="62"/>
      <c r="T51" s="62">
        <f t="shared" si="2"/>
        <v>54968757</v>
      </c>
    </row>
    <row r="52" spans="2:20">
      <c r="B52" s="61" t="s">
        <v>231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>
        <f t="shared" si="1"/>
        <v>0</v>
      </c>
      <c r="S52" s="62"/>
      <c r="T52" s="62">
        <f t="shared" si="2"/>
        <v>0</v>
      </c>
    </row>
    <row r="53" spans="2:20">
      <c r="B53" s="61" t="s">
        <v>233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>
        <f t="shared" si="1"/>
        <v>0</v>
      </c>
      <c r="S53" s="62"/>
      <c r="T53" s="62">
        <f t="shared" si="2"/>
        <v>0</v>
      </c>
    </row>
    <row r="54" spans="2:20">
      <c r="B54" s="61" t="s">
        <v>235</v>
      </c>
      <c r="C54" s="62"/>
      <c r="D54" s="62"/>
      <c r="E54" s="62"/>
      <c r="F54" s="62"/>
      <c r="G54" s="62"/>
      <c r="H54" s="62"/>
      <c r="I54" s="62">
        <v>76440</v>
      </c>
      <c r="J54" s="62"/>
      <c r="K54" s="62"/>
      <c r="L54" s="62"/>
      <c r="M54" s="62"/>
      <c r="N54" s="62"/>
      <c r="O54" s="62"/>
      <c r="P54" s="62"/>
      <c r="Q54" s="62"/>
      <c r="R54" s="62">
        <f t="shared" si="1"/>
        <v>76440</v>
      </c>
      <c r="S54" s="62"/>
      <c r="T54" s="62">
        <f t="shared" si="2"/>
        <v>76440</v>
      </c>
    </row>
    <row r="55" spans="2:20">
      <c r="B55" s="61" t="s">
        <v>237</v>
      </c>
      <c r="C55" s="62"/>
      <c r="D55" s="62">
        <v>1116202</v>
      </c>
      <c r="E55" s="62"/>
      <c r="F55" s="62">
        <v>111325</v>
      </c>
      <c r="G55" s="62"/>
      <c r="H55" s="62">
        <v>536458</v>
      </c>
      <c r="I55" s="62">
        <v>274322</v>
      </c>
      <c r="J55" s="62">
        <v>111325</v>
      </c>
      <c r="K55" s="62">
        <v>111325</v>
      </c>
      <c r="L55" s="62">
        <v>163000</v>
      </c>
      <c r="M55" s="62">
        <v>23919</v>
      </c>
      <c r="N55" s="62"/>
      <c r="O55" s="62">
        <v>2549284</v>
      </c>
      <c r="P55" s="62">
        <v>336875</v>
      </c>
      <c r="Q55" s="62">
        <v>114880</v>
      </c>
      <c r="R55" s="62">
        <f t="shared" si="1"/>
        <v>5448915</v>
      </c>
      <c r="S55" s="62"/>
      <c r="T55" s="62">
        <f t="shared" si="2"/>
        <v>5448915</v>
      </c>
    </row>
    <row r="56" spans="2:20">
      <c r="B56" s="61" t="s">
        <v>239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>
        <f t="shared" si="1"/>
        <v>0</v>
      </c>
      <c r="S56" s="62"/>
      <c r="T56" s="62">
        <f t="shared" si="2"/>
        <v>0</v>
      </c>
    </row>
    <row r="57" spans="2:20">
      <c r="B57" s="61" t="s">
        <v>217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>
        <f t="shared" si="1"/>
        <v>0</v>
      </c>
      <c r="S57" s="62"/>
      <c r="T57" s="62">
        <f t="shared" si="2"/>
        <v>0</v>
      </c>
    </row>
    <row r="58" spans="2:20">
      <c r="B58" s="61" t="s">
        <v>242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>
        <f t="shared" si="1"/>
        <v>0</v>
      </c>
      <c r="S58" s="62"/>
      <c r="T58" s="62">
        <f t="shared" si="2"/>
        <v>0</v>
      </c>
    </row>
    <row r="59" spans="2:20">
      <c r="B59" s="61" t="s">
        <v>244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>
        <f t="shared" si="1"/>
        <v>0</v>
      </c>
      <c r="S59" s="62"/>
      <c r="T59" s="62">
        <f t="shared" si="2"/>
        <v>0</v>
      </c>
    </row>
    <row r="60" spans="2:20">
      <c r="B60" s="61" t="s">
        <v>304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>
        <f t="shared" si="1"/>
        <v>0</v>
      </c>
      <c r="S60" s="62"/>
      <c r="T60" s="62">
        <f t="shared" si="2"/>
        <v>0</v>
      </c>
    </row>
    <row r="61" spans="2:20">
      <c r="B61" s="61" t="s">
        <v>351</v>
      </c>
      <c r="C61" s="62"/>
      <c r="D61" s="62">
        <v>118148265</v>
      </c>
      <c r="E61" s="62"/>
      <c r="F61" s="62"/>
      <c r="G61" s="62"/>
      <c r="H61" s="62">
        <v>3500000</v>
      </c>
      <c r="I61" s="62">
        <v>26300000</v>
      </c>
      <c r="J61" s="62"/>
      <c r="K61" s="62"/>
      <c r="L61" s="62"/>
      <c r="M61" s="62">
        <v>12000000</v>
      </c>
      <c r="N61" s="62"/>
      <c r="O61" s="62"/>
      <c r="P61" s="62"/>
      <c r="Q61" s="62"/>
      <c r="R61" s="62">
        <f t="shared" si="1"/>
        <v>159948265</v>
      </c>
      <c r="S61" s="62">
        <v>159948265</v>
      </c>
      <c r="T61" s="62">
        <f t="shared" si="2"/>
        <v>0</v>
      </c>
    </row>
    <row r="62" spans="2:20">
      <c r="B62" s="61" t="s">
        <v>246</v>
      </c>
      <c r="C62" s="62"/>
      <c r="D62" s="62">
        <v>12187500</v>
      </c>
      <c r="E62" s="62">
        <v>1593000</v>
      </c>
      <c r="F62" s="62">
        <v>2934000</v>
      </c>
      <c r="G62" s="62">
        <v>1413000</v>
      </c>
      <c r="H62" s="62">
        <v>5096500</v>
      </c>
      <c r="I62" s="62">
        <v>3780000</v>
      </c>
      <c r="J62" s="62">
        <v>4680000</v>
      </c>
      <c r="K62" s="62">
        <v>2052000</v>
      </c>
      <c r="L62" s="62">
        <v>2701500</v>
      </c>
      <c r="M62" s="62">
        <v>13551000</v>
      </c>
      <c r="N62" s="62">
        <v>1386000</v>
      </c>
      <c r="O62" s="62">
        <v>5202000</v>
      </c>
      <c r="P62" s="62">
        <v>8436000</v>
      </c>
      <c r="Q62" s="62">
        <v>1422000</v>
      </c>
      <c r="R62" s="62">
        <f t="shared" si="1"/>
        <v>66434500</v>
      </c>
      <c r="S62" s="62"/>
      <c r="T62" s="62">
        <f t="shared" si="2"/>
        <v>66434500</v>
      </c>
    </row>
    <row r="63" spans="2:20">
      <c r="B63" s="61" t="s">
        <v>248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>
        <v>18518012</v>
      </c>
      <c r="O63" s="62"/>
      <c r="P63" s="62"/>
      <c r="Q63" s="62"/>
      <c r="R63" s="62">
        <f t="shared" si="1"/>
        <v>18518012</v>
      </c>
      <c r="S63" s="62"/>
      <c r="T63" s="62">
        <f t="shared" si="2"/>
        <v>18518012</v>
      </c>
    </row>
    <row r="64" spans="2:20">
      <c r="B64" s="61" t="s">
        <v>250</v>
      </c>
      <c r="C64" s="62"/>
      <c r="D64" s="62"/>
      <c r="E64" s="62"/>
      <c r="F64" s="62">
        <v>5000000</v>
      </c>
      <c r="G64" s="62"/>
      <c r="H64" s="62">
        <v>450848</v>
      </c>
      <c r="I64" s="62"/>
      <c r="J64" s="62">
        <v>5500000</v>
      </c>
      <c r="K64" s="62"/>
      <c r="L64" s="62"/>
      <c r="M64" s="62"/>
      <c r="N64" s="62"/>
      <c r="O64" s="62"/>
      <c r="P64" s="62">
        <v>10000000</v>
      </c>
      <c r="Q64" s="62"/>
      <c r="R64" s="62">
        <f t="shared" si="1"/>
        <v>20950848</v>
      </c>
      <c r="S64" s="62"/>
      <c r="T64" s="62">
        <f t="shared" si="2"/>
        <v>20950848</v>
      </c>
    </row>
    <row r="65" spans="2:20">
      <c r="B65" s="61" t="s">
        <v>252</v>
      </c>
      <c r="C65" s="62"/>
      <c r="D65" s="62">
        <v>270000000</v>
      </c>
      <c r="E65" s="62"/>
      <c r="F65" s="62">
        <v>2500000</v>
      </c>
      <c r="G65" s="62"/>
      <c r="H65" s="62">
        <v>4571691</v>
      </c>
      <c r="I65" s="62"/>
      <c r="J65" s="62"/>
      <c r="K65" s="62"/>
      <c r="L65" s="62"/>
      <c r="M65" s="62"/>
      <c r="N65" s="62">
        <v>1500000</v>
      </c>
      <c r="O65" s="62"/>
      <c r="P65" s="62"/>
      <c r="Q65" s="62"/>
      <c r="R65" s="62">
        <f t="shared" si="1"/>
        <v>278571691</v>
      </c>
      <c r="S65" s="62"/>
      <c r="T65" s="62">
        <f t="shared" si="2"/>
        <v>278571691</v>
      </c>
    </row>
    <row r="66" spans="2:20">
      <c r="B66" s="61" t="s">
        <v>254</v>
      </c>
      <c r="C66" s="62"/>
      <c r="D66" s="62"/>
      <c r="E66" s="62"/>
      <c r="F66" s="62">
        <v>2500000</v>
      </c>
      <c r="G66" s="62"/>
      <c r="H66" s="62"/>
      <c r="I66" s="62"/>
      <c r="J66" s="62"/>
      <c r="K66" s="62">
        <v>587738</v>
      </c>
      <c r="L66" s="62"/>
      <c r="M66" s="62"/>
      <c r="N66" s="62"/>
      <c r="O66" s="62"/>
      <c r="P66" s="62"/>
      <c r="Q66" s="62"/>
      <c r="R66" s="62">
        <f t="shared" si="1"/>
        <v>3087738</v>
      </c>
      <c r="S66" s="62"/>
      <c r="T66" s="62">
        <f t="shared" si="2"/>
        <v>3087738</v>
      </c>
    </row>
    <row r="67" spans="2:20">
      <c r="B67" s="61" t="s">
        <v>256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>
        <v>19550000</v>
      </c>
      <c r="Q67" s="62"/>
      <c r="R67" s="62">
        <f t="shared" si="1"/>
        <v>19550000</v>
      </c>
      <c r="S67" s="62"/>
      <c r="T67" s="62">
        <f t="shared" si="2"/>
        <v>19550000</v>
      </c>
    </row>
    <row r="68" spans="2:20">
      <c r="B68" s="61" t="s">
        <v>258</v>
      </c>
      <c r="C68" s="62"/>
      <c r="D68" s="62">
        <v>130606356</v>
      </c>
      <c r="E68" s="62"/>
      <c r="F68" s="62">
        <v>20006235</v>
      </c>
      <c r="G68" s="62"/>
      <c r="H68" s="62">
        <v>216975</v>
      </c>
      <c r="I68" s="62">
        <v>80483697</v>
      </c>
      <c r="J68" s="62">
        <v>12631310</v>
      </c>
      <c r="K68" s="62"/>
      <c r="L68" s="62"/>
      <c r="M68" s="62"/>
      <c r="N68" s="62"/>
      <c r="O68" s="62"/>
      <c r="P68" s="62"/>
      <c r="Q68" s="62"/>
      <c r="R68" s="62">
        <f t="shared" si="1"/>
        <v>243944573</v>
      </c>
      <c r="S68" s="62"/>
      <c r="T68" s="62">
        <f t="shared" si="2"/>
        <v>243944573</v>
      </c>
    </row>
    <row r="69" spans="2:20">
      <c r="B69" s="61" t="s">
        <v>260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>
        <f t="shared" si="1"/>
        <v>0</v>
      </c>
      <c r="S69" s="62"/>
      <c r="T69" s="62">
        <f t="shared" si="2"/>
        <v>0</v>
      </c>
    </row>
    <row r="70" spans="2:20">
      <c r="B70" s="61" t="s">
        <v>262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>
        <f t="shared" si="1"/>
        <v>0</v>
      </c>
      <c r="S70" s="62"/>
      <c r="T70" s="62">
        <f t="shared" si="2"/>
        <v>0</v>
      </c>
    </row>
    <row r="71" spans="2:20">
      <c r="B71" s="61" t="s">
        <v>264</v>
      </c>
      <c r="C71" s="62"/>
      <c r="D71" s="62"/>
      <c r="E71" s="62"/>
      <c r="F71" s="62"/>
      <c r="G71" s="62"/>
      <c r="H71" s="62"/>
      <c r="I71" s="62"/>
      <c r="J71" s="62">
        <v>6900000</v>
      </c>
      <c r="K71" s="62"/>
      <c r="L71" s="62"/>
      <c r="M71" s="62"/>
      <c r="N71" s="62"/>
      <c r="O71" s="62"/>
      <c r="P71" s="62"/>
      <c r="Q71" s="62"/>
      <c r="R71" s="62">
        <f t="shared" si="1"/>
        <v>6900000</v>
      </c>
      <c r="S71" s="62"/>
      <c r="T71" s="62">
        <f t="shared" si="2"/>
        <v>6900000</v>
      </c>
    </row>
    <row r="72" spans="2:20">
      <c r="B72" s="61" t="s">
        <v>266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>
        <v>20000</v>
      </c>
      <c r="Q72" s="62"/>
      <c r="R72" s="62">
        <f t="shared" si="1"/>
        <v>20000</v>
      </c>
      <c r="S72" s="62"/>
      <c r="T72" s="62">
        <f t="shared" si="2"/>
        <v>20000</v>
      </c>
    </row>
    <row r="73" spans="2:20">
      <c r="B73" s="61" t="s">
        <v>205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>
        <f t="shared" ref="R73:R136" si="6">+C73+D73+E73+F73+G73+H73+I73+J73+K73+L73+M73+N73+O73+P73+Q73</f>
        <v>0</v>
      </c>
      <c r="S73" s="62"/>
      <c r="T73" s="62">
        <f t="shared" ref="T73:T136" si="7">R73-ABS(S73)</f>
        <v>0</v>
      </c>
    </row>
    <row r="74" spans="2:20">
      <c r="B74" s="63" t="s">
        <v>206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>
        <f t="shared" si="6"/>
        <v>0</v>
      </c>
      <c r="S74" s="64"/>
      <c r="T74" s="64">
        <f t="shared" si="7"/>
        <v>0</v>
      </c>
    </row>
    <row r="75" spans="2:20">
      <c r="B75" s="57" t="s">
        <v>268</v>
      </c>
      <c r="C75" s="58">
        <f t="shared" ref="C75:Q75" si="8">+C9 +C39</f>
        <v>281387923</v>
      </c>
      <c r="D75" s="58">
        <f t="shared" si="8"/>
        <v>1670111563</v>
      </c>
      <c r="E75" s="58">
        <f t="shared" si="8"/>
        <v>65731550</v>
      </c>
      <c r="F75" s="58">
        <f t="shared" si="8"/>
        <v>153592393</v>
      </c>
      <c r="G75" s="58">
        <f t="shared" si="8"/>
        <v>2522110</v>
      </c>
      <c r="H75" s="58">
        <f t="shared" si="8"/>
        <v>176527626</v>
      </c>
      <c r="I75" s="58">
        <f t="shared" si="8"/>
        <v>391675232</v>
      </c>
      <c r="J75" s="58">
        <f t="shared" si="8"/>
        <v>156077730</v>
      </c>
      <c r="K75" s="58">
        <f t="shared" si="8"/>
        <v>37881729</v>
      </c>
      <c r="L75" s="58">
        <f t="shared" si="8"/>
        <v>54966725</v>
      </c>
      <c r="M75" s="58">
        <f t="shared" si="8"/>
        <v>975853993</v>
      </c>
      <c r="N75" s="58">
        <f t="shared" si="8"/>
        <v>220484940</v>
      </c>
      <c r="O75" s="58">
        <f t="shared" si="8"/>
        <v>581686954</v>
      </c>
      <c r="P75" s="58">
        <f t="shared" si="8"/>
        <v>366942679</v>
      </c>
      <c r="Q75" s="58">
        <f t="shared" si="8"/>
        <v>96385848</v>
      </c>
      <c r="R75" s="58">
        <f t="shared" si="6"/>
        <v>5231828995</v>
      </c>
      <c r="S75" s="58">
        <f>+S9 +S39</f>
        <v>170985647</v>
      </c>
      <c r="T75" s="58">
        <f t="shared" si="7"/>
        <v>5060843348</v>
      </c>
    </row>
    <row r="76" spans="2:20">
      <c r="B76" s="45" t="s">
        <v>305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</row>
    <row r="77" spans="2:20">
      <c r="B77" s="57" t="s">
        <v>160</v>
      </c>
      <c r="C77" s="58">
        <f t="shared" ref="C77:Q77" si="9">+C78+C79+C80+C81+C82+C83+C84+C85+C86+C87+C88+C89+C90+C91+C92+C93+C94+C95+C96+C97+C98+C99+C100+C101+C102</f>
        <v>458810</v>
      </c>
      <c r="D77" s="58">
        <f t="shared" si="9"/>
        <v>31015744</v>
      </c>
      <c r="E77" s="58">
        <f t="shared" si="9"/>
        <v>5177075</v>
      </c>
      <c r="F77" s="58">
        <f t="shared" si="9"/>
        <v>5162478</v>
      </c>
      <c r="G77" s="58">
        <f t="shared" si="9"/>
        <v>1109106</v>
      </c>
      <c r="H77" s="58">
        <f t="shared" si="9"/>
        <v>7304265</v>
      </c>
      <c r="I77" s="58">
        <f t="shared" si="9"/>
        <v>12053979</v>
      </c>
      <c r="J77" s="58">
        <f t="shared" si="9"/>
        <v>5493978</v>
      </c>
      <c r="K77" s="58">
        <f t="shared" si="9"/>
        <v>3259231</v>
      </c>
      <c r="L77" s="58">
        <f t="shared" si="9"/>
        <v>4429639</v>
      </c>
      <c r="M77" s="58">
        <f t="shared" si="9"/>
        <v>36192112</v>
      </c>
      <c r="N77" s="58">
        <f t="shared" si="9"/>
        <v>4046872</v>
      </c>
      <c r="O77" s="58">
        <f t="shared" si="9"/>
        <v>8597068</v>
      </c>
      <c r="P77" s="58">
        <f t="shared" si="9"/>
        <v>11452306</v>
      </c>
      <c r="Q77" s="58">
        <f t="shared" si="9"/>
        <v>4759921</v>
      </c>
      <c r="R77" s="58">
        <f t="shared" si="6"/>
        <v>140512584</v>
      </c>
      <c r="S77" s="58">
        <f>+S78+S79+S80+S81+S82+S83+S84+S85+S86+S87+S88+S89+S90+S91+S92+S93+S94+S95+S96+S97+S98+S99+S100+S101+S102</f>
        <v>11037382</v>
      </c>
      <c r="T77" s="58">
        <f t="shared" si="7"/>
        <v>129475202</v>
      </c>
    </row>
    <row r="78" spans="2:20">
      <c r="B78" s="59" t="s">
        <v>162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>
        <f t="shared" si="6"/>
        <v>0</v>
      </c>
      <c r="S78" s="60"/>
      <c r="T78" s="60">
        <f t="shared" si="7"/>
        <v>0</v>
      </c>
    </row>
    <row r="79" spans="2:20">
      <c r="B79" s="61" t="s">
        <v>164</v>
      </c>
      <c r="C79" s="62">
        <v>455637</v>
      </c>
      <c r="D79" s="62">
        <v>9614781</v>
      </c>
      <c r="E79" s="62">
        <v>209194</v>
      </c>
      <c r="F79" s="62">
        <v>1238393</v>
      </c>
      <c r="G79" s="62">
        <v>987463</v>
      </c>
      <c r="H79" s="62">
        <v>952733</v>
      </c>
      <c r="I79" s="62">
        <v>7427172</v>
      </c>
      <c r="J79" s="62">
        <v>1235422</v>
      </c>
      <c r="K79" s="62">
        <v>580045</v>
      </c>
      <c r="L79" s="62">
        <v>804642</v>
      </c>
      <c r="M79" s="62">
        <v>8680303</v>
      </c>
      <c r="N79" s="62">
        <v>1445373</v>
      </c>
      <c r="O79" s="62">
        <v>1947923</v>
      </c>
      <c r="P79" s="62">
        <v>4408459</v>
      </c>
      <c r="Q79" s="62">
        <v>219964</v>
      </c>
      <c r="R79" s="62">
        <f t="shared" si="6"/>
        <v>40207504</v>
      </c>
      <c r="S79" s="62"/>
      <c r="T79" s="62">
        <f t="shared" si="7"/>
        <v>40207504</v>
      </c>
    </row>
    <row r="80" spans="2:20">
      <c r="B80" s="61" t="s">
        <v>166</v>
      </c>
      <c r="C80" s="62"/>
      <c r="D80" s="62">
        <v>1105000</v>
      </c>
      <c r="E80" s="62">
        <v>698000</v>
      </c>
      <c r="F80" s="62"/>
      <c r="G80" s="62"/>
      <c r="H80" s="62">
        <v>200000</v>
      </c>
      <c r="I80" s="62"/>
      <c r="J80" s="62"/>
      <c r="K80" s="62"/>
      <c r="L80" s="62"/>
      <c r="M80" s="62"/>
      <c r="N80" s="62">
        <v>1134382</v>
      </c>
      <c r="O80" s="62"/>
      <c r="P80" s="62"/>
      <c r="Q80" s="62"/>
      <c r="R80" s="62">
        <f t="shared" si="6"/>
        <v>3137382</v>
      </c>
      <c r="S80" s="62">
        <v>3137382</v>
      </c>
      <c r="T80" s="62">
        <f t="shared" si="7"/>
        <v>0</v>
      </c>
    </row>
    <row r="81" spans="2:20">
      <c r="B81" s="61" t="s">
        <v>168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>
        <f t="shared" si="6"/>
        <v>0</v>
      </c>
      <c r="S81" s="62"/>
      <c r="T81" s="62">
        <f t="shared" si="7"/>
        <v>0</v>
      </c>
    </row>
    <row r="82" spans="2:20">
      <c r="B82" s="61" t="s">
        <v>170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>
        <f t="shared" si="6"/>
        <v>0</v>
      </c>
      <c r="S82" s="62"/>
      <c r="T82" s="62">
        <f t="shared" si="7"/>
        <v>0</v>
      </c>
    </row>
    <row r="83" spans="2:20">
      <c r="B83" s="61" t="s">
        <v>172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>
        <f t="shared" si="6"/>
        <v>0</v>
      </c>
      <c r="S83" s="62"/>
      <c r="T83" s="62">
        <f t="shared" si="7"/>
        <v>0</v>
      </c>
    </row>
    <row r="84" spans="2:20">
      <c r="B84" s="61" t="s">
        <v>174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>
        <f t="shared" si="6"/>
        <v>0</v>
      </c>
      <c r="S84" s="62"/>
      <c r="T84" s="62">
        <f t="shared" si="7"/>
        <v>0</v>
      </c>
    </row>
    <row r="85" spans="2:20">
      <c r="B85" s="61" t="s">
        <v>176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>
        <f t="shared" si="6"/>
        <v>0</v>
      </c>
      <c r="S85" s="62"/>
      <c r="T85" s="62">
        <f t="shared" si="7"/>
        <v>0</v>
      </c>
    </row>
    <row r="86" spans="2:20">
      <c r="B86" s="61" t="s">
        <v>178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>
        <f t="shared" si="6"/>
        <v>0</v>
      </c>
      <c r="S86" s="62"/>
      <c r="T86" s="62">
        <f t="shared" si="7"/>
        <v>0</v>
      </c>
    </row>
    <row r="87" spans="2:20">
      <c r="B87" s="61" t="s">
        <v>180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>
        <f t="shared" si="6"/>
        <v>0</v>
      </c>
      <c r="S87" s="62"/>
      <c r="T87" s="62">
        <f t="shared" si="7"/>
        <v>0</v>
      </c>
    </row>
    <row r="88" spans="2:20">
      <c r="B88" s="61" t="s">
        <v>182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>
        <f t="shared" si="6"/>
        <v>0</v>
      </c>
      <c r="S88" s="62"/>
      <c r="T88" s="62">
        <f t="shared" si="7"/>
        <v>0</v>
      </c>
    </row>
    <row r="89" spans="2:20">
      <c r="B89" s="61" t="s">
        <v>184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>
        <f t="shared" si="6"/>
        <v>0</v>
      </c>
      <c r="S89" s="62"/>
      <c r="T89" s="62">
        <f t="shared" si="7"/>
        <v>0</v>
      </c>
    </row>
    <row r="90" spans="2:20">
      <c r="B90" s="61" t="s">
        <v>306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>
        <f t="shared" si="6"/>
        <v>0</v>
      </c>
      <c r="S90" s="62"/>
      <c r="T90" s="62">
        <f t="shared" si="7"/>
        <v>0</v>
      </c>
    </row>
    <row r="91" spans="2:20">
      <c r="B91" s="61" t="s">
        <v>352</v>
      </c>
      <c r="C91" s="62"/>
      <c r="D91" s="62"/>
      <c r="E91" s="62"/>
      <c r="F91" s="62"/>
      <c r="G91" s="62"/>
      <c r="H91" s="62"/>
      <c r="I91" s="62"/>
      <c r="J91" s="62"/>
      <c r="K91" s="62">
        <v>1500000</v>
      </c>
      <c r="L91" s="62"/>
      <c r="M91" s="62"/>
      <c r="N91" s="62"/>
      <c r="O91" s="62"/>
      <c r="P91" s="62"/>
      <c r="Q91" s="62">
        <v>4000000</v>
      </c>
      <c r="R91" s="62">
        <f t="shared" si="6"/>
        <v>5500000</v>
      </c>
      <c r="S91" s="62">
        <v>5500000</v>
      </c>
      <c r="T91" s="62">
        <f t="shared" si="7"/>
        <v>0</v>
      </c>
    </row>
    <row r="92" spans="2:20">
      <c r="B92" s="61" t="s">
        <v>186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>
        <f t="shared" si="6"/>
        <v>0</v>
      </c>
      <c r="S92" s="62"/>
      <c r="T92" s="62">
        <f t="shared" si="7"/>
        <v>0</v>
      </c>
    </row>
    <row r="93" spans="2:20">
      <c r="B93" s="61" t="s">
        <v>188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>
        <f t="shared" si="6"/>
        <v>0</v>
      </c>
      <c r="S93" s="62"/>
      <c r="T93" s="62">
        <f t="shared" si="7"/>
        <v>0</v>
      </c>
    </row>
    <row r="94" spans="2:20">
      <c r="B94" s="61" t="s">
        <v>190</v>
      </c>
      <c r="C94" s="62">
        <v>3173</v>
      </c>
      <c r="D94" s="62"/>
      <c r="E94" s="62"/>
      <c r="F94" s="62"/>
      <c r="G94" s="62"/>
      <c r="H94" s="62"/>
      <c r="I94" s="62">
        <v>231324</v>
      </c>
      <c r="J94" s="62"/>
      <c r="K94" s="62">
        <v>1915</v>
      </c>
      <c r="L94" s="62"/>
      <c r="M94" s="62">
        <v>9460</v>
      </c>
      <c r="N94" s="62">
        <v>1100</v>
      </c>
      <c r="O94" s="62"/>
      <c r="P94" s="62"/>
      <c r="Q94" s="62"/>
      <c r="R94" s="62">
        <f t="shared" si="6"/>
        <v>246972</v>
      </c>
      <c r="S94" s="62"/>
      <c r="T94" s="62">
        <f t="shared" si="7"/>
        <v>246972</v>
      </c>
    </row>
    <row r="95" spans="2:20">
      <c r="B95" s="61" t="s">
        <v>192</v>
      </c>
      <c r="C95" s="62"/>
      <c r="D95" s="62">
        <v>295963</v>
      </c>
      <c r="E95" s="62">
        <v>-130119</v>
      </c>
      <c r="F95" s="62">
        <v>324085</v>
      </c>
      <c r="G95" s="62">
        <v>121643</v>
      </c>
      <c r="H95" s="62">
        <v>911532</v>
      </c>
      <c r="I95" s="62">
        <v>395483</v>
      </c>
      <c r="J95" s="62">
        <v>258556</v>
      </c>
      <c r="K95" s="62">
        <v>133418</v>
      </c>
      <c r="L95" s="62">
        <v>296997</v>
      </c>
      <c r="M95" s="62">
        <v>2394349</v>
      </c>
      <c r="N95" s="62">
        <v>326017</v>
      </c>
      <c r="O95" s="62">
        <v>2069145</v>
      </c>
      <c r="P95" s="62">
        <v>2243847</v>
      </c>
      <c r="Q95" s="62">
        <v>215957</v>
      </c>
      <c r="R95" s="62">
        <f t="shared" si="6"/>
        <v>9856873</v>
      </c>
      <c r="S95" s="62"/>
      <c r="T95" s="62">
        <f t="shared" si="7"/>
        <v>9856873</v>
      </c>
    </row>
    <row r="96" spans="2:20">
      <c r="B96" s="61" t="s">
        <v>194</v>
      </c>
      <c r="C96" s="62"/>
      <c r="D96" s="62"/>
      <c r="E96" s="62"/>
      <c r="F96" s="62"/>
      <c r="G96" s="62"/>
      <c r="H96" s="62"/>
      <c r="I96" s="62"/>
      <c r="J96" s="62"/>
      <c r="K96" s="62">
        <v>43853</v>
      </c>
      <c r="L96" s="62"/>
      <c r="M96" s="62"/>
      <c r="N96" s="62"/>
      <c r="O96" s="62"/>
      <c r="P96" s="62"/>
      <c r="Q96" s="62"/>
      <c r="R96" s="62">
        <f t="shared" si="6"/>
        <v>43853</v>
      </c>
      <c r="S96" s="62"/>
      <c r="T96" s="62">
        <f t="shared" si="7"/>
        <v>43853</v>
      </c>
    </row>
    <row r="97" spans="2:20">
      <c r="B97" s="61" t="s">
        <v>196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>
        <f t="shared" si="6"/>
        <v>0</v>
      </c>
      <c r="S97" s="62"/>
      <c r="T97" s="62">
        <f t="shared" si="7"/>
        <v>0</v>
      </c>
    </row>
    <row r="98" spans="2:20">
      <c r="B98" s="61" t="s">
        <v>307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>
        <f t="shared" si="6"/>
        <v>0</v>
      </c>
      <c r="S98" s="62"/>
      <c r="T98" s="62">
        <f t="shared" si="7"/>
        <v>0</v>
      </c>
    </row>
    <row r="99" spans="2:20">
      <c r="B99" s="61" t="s">
        <v>353</v>
      </c>
      <c r="C99" s="62"/>
      <c r="D99" s="62"/>
      <c r="E99" s="62">
        <v>2400000</v>
      </c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>
        <f t="shared" si="6"/>
        <v>2400000</v>
      </c>
      <c r="S99" s="62">
        <v>2400000</v>
      </c>
      <c r="T99" s="62">
        <f t="shared" si="7"/>
        <v>0</v>
      </c>
    </row>
    <row r="100" spans="2:20">
      <c r="B100" s="61" t="s">
        <v>198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>
        <f t="shared" si="6"/>
        <v>0</v>
      </c>
      <c r="S100" s="62"/>
      <c r="T100" s="62">
        <f t="shared" si="7"/>
        <v>0</v>
      </c>
    </row>
    <row r="101" spans="2:20">
      <c r="B101" s="61" t="s">
        <v>200</v>
      </c>
      <c r="C101" s="62"/>
      <c r="D101" s="62">
        <v>20000000</v>
      </c>
      <c r="E101" s="62">
        <v>2000000</v>
      </c>
      <c r="F101" s="62">
        <v>3600000</v>
      </c>
      <c r="G101" s="62"/>
      <c r="H101" s="62">
        <v>5240000</v>
      </c>
      <c r="I101" s="62">
        <v>4000000</v>
      </c>
      <c r="J101" s="62">
        <v>4000000</v>
      </c>
      <c r="K101" s="62">
        <v>1000000</v>
      </c>
      <c r="L101" s="62">
        <v>3328000</v>
      </c>
      <c r="M101" s="62">
        <v>25108000</v>
      </c>
      <c r="N101" s="62">
        <v>1140000</v>
      </c>
      <c r="O101" s="62">
        <v>4580000</v>
      </c>
      <c r="P101" s="62">
        <v>4800000</v>
      </c>
      <c r="Q101" s="62">
        <v>324000</v>
      </c>
      <c r="R101" s="62">
        <f t="shared" si="6"/>
        <v>79120000</v>
      </c>
      <c r="S101" s="62"/>
      <c r="T101" s="62">
        <f t="shared" si="7"/>
        <v>79120000</v>
      </c>
    </row>
    <row r="102" spans="2:20">
      <c r="B102" s="61" t="s">
        <v>202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>
        <f t="shared" si="6"/>
        <v>0</v>
      </c>
      <c r="S102" s="62"/>
      <c r="T102" s="62">
        <f t="shared" si="7"/>
        <v>0</v>
      </c>
    </row>
    <row r="103" spans="2:20">
      <c r="B103" s="57" t="s">
        <v>208</v>
      </c>
      <c r="C103" s="58">
        <f t="shared" ref="C103:Q103" si="10">+C104+C105+C106+C107+C108+C109+C110+C111+C112+C113+C114+C115+C116</f>
        <v>0</v>
      </c>
      <c r="D103" s="58">
        <f t="shared" si="10"/>
        <v>12187500</v>
      </c>
      <c r="E103" s="58">
        <f t="shared" si="10"/>
        <v>20881265</v>
      </c>
      <c r="F103" s="58">
        <f t="shared" si="10"/>
        <v>2934000</v>
      </c>
      <c r="G103" s="58">
        <f t="shared" si="10"/>
        <v>1413000</v>
      </c>
      <c r="H103" s="58">
        <f t="shared" si="10"/>
        <v>97256500</v>
      </c>
      <c r="I103" s="58">
        <f t="shared" si="10"/>
        <v>3780000</v>
      </c>
      <c r="J103" s="58">
        <f t="shared" si="10"/>
        <v>4680000</v>
      </c>
      <c r="K103" s="58">
        <f t="shared" si="10"/>
        <v>12552000</v>
      </c>
      <c r="L103" s="58">
        <f t="shared" si="10"/>
        <v>2701500</v>
      </c>
      <c r="M103" s="58">
        <f t="shared" si="10"/>
        <v>13551000</v>
      </c>
      <c r="N103" s="58">
        <f t="shared" si="10"/>
        <v>19904012</v>
      </c>
      <c r="O103" s="58">
        <f t="shared" si="10"/>
        <v>11202000</v>
      </c>
      <c r="P103" s="58">
        <f t="shared" si="10"/>
        <v>8436000</v>
      </c>
      <c r="Q103" s="58">
        <f t="shared" si="10"/>
        <v>33422000</v>
      </c>
      <c r="R103" s="58">
        <f t="shared" si="6"/>
        <v>244900777</v>
      </c>
      <c r="S103" s="58">
        <f>+S104+S105+S106+S107+S108+S109+S110+S111+S112+S113+S114+S115+S116</f>
        <v>159948265</v>
      </c>
      <c r="T103" s="58">
        <f t="shared" si="7"/>
        <v>84952512</v>
      </c>
    </row>
    <row r="104" spans="2:20">
      <c r="B104" s="59" t="s">
        <v>210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>
        <f t="shared" si="6"/>
        <v>0</v>
      </c>
      <c r="S104" s="60"/>
      <c r="T104" s="60">
        <f t="shared" si="7"/>
        <v>0</v>
      </c>
    </row>
    <row r="105" spans="2:20">
      <c r="B105" s="61" t="s">
        <v>212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>
        <f t="shared" si="6"/>
        <v>0</v>
      </c>
      <c r="S105" s="62"/>
      <c r="T105" s="62">
        <f t="shared" si="7"/>
        <v>0</v>
      </c>
    </row>
    <row r="106" spans="2:20">
      <c r="B106" s="61" t="s">
        <v>214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>
        <f t="shared" si="6"/>
        <v>0</v>
      </c>
      <c r="S106" s="62"/>
      <c r="T106" s="62">
        <f t="shared" si="7"/>
        <v>0</v>
      </c>
    </row>
    <row r="107" spans="2:20">
      <c r="B107" s="61" t="s">
        <v>216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>
        <f t="shared" si="6"/>
        <v>0</v>
      </c>
      <c r="S107" s="62"/>
      <c r="T107" s="62">
        <f t="shared" si="7"/>
        <v>0</v>
      </c>
    </row>
    <row r="108" spans="2:20">
      <c r="B108" s="61" t="s">
        <v>218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>
        <f t="shared" si="6"/>
        <v>0</v>
      </c>
      <c r="S108" s="62"/>
      <c r="T108" s="62">
        <f t="shared" si="7"/>
        <v>0</v>
      </c>
    </row>
    <row r="109" spans="2:20">
      <c r="B109" s="61" t="s">
        <v>220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>
        <f t="shared" si="6"/>
        <v>0</v>
      </c>
      <c r="S109" s="62"/>
      <c r="T109" s="62">
        <f t="shared" si="7"/>
        <v>0</v>
      </c>
    </row>
    <row r="110" spans="2:20">
      <c r="B110" s="61" t="s">
        <v>308</v>
      </c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>
        <f t="shared" si="6"/>
        <v>0</v>
      </c>
      <c r="S110" s="62"/>
      <c r="T110" s="62">
        <f t="shared" si="7"/>
        <v>0</v>
      </c>
    </row>
    <row r="111" spans="2:20">
      <c r="B111" s="61" t="s">
        <v>354</v>
      </c>
      <c r="C111" s="62"/>
      <c r="D111" s="62"/>
      <c r="E111" s="62">
        <v>19288265</v>
      </c>
      <c r="F111" s="62"/>
      <c r="G111" s="62"/>
      <c r="H111" s="62">
        <v>92160000</v>
      </c>
      <c r="I111" s="62"/>
      <c r="J111" s="62"/>
      <c r="K111" s="62">
        <v>10500000</v>
      </c>
      <c r="L111" s="62"/>
      <c r="M111" s="62"/>
      <c r="N111" s="62"/>
      <c r="O111" s="62">
        <v>6000000</v>
      </c>
      <c r="P111" s="62"/>
      <c r="Q111" s="62">
        <v>32000000</v>
      </c>
      <c r="R111" s="62">
        <f t="shared" si="6"/>
        <v>159948265</v>
      </c>
      <c r="S111" s="62">
        <v>159948265</v>
      </c>
      <c r="T111" s="62">
        <f t="shared" si="7"/>
        <v>0</v>
      </c>
    </row>
    <row r="112" spans="2:20">
      <c r="B112" s="61" t="s">
        <v>221</v>
      </c>
      <c r="C112" s="62"/>
      <c r="D112" s="62">
        <v>12187500</v>
      </c>
      <c r="E112" s="62">
        <v>1593000</v>
      </c>
      <c r="F112" s="62">
        <v>2934000</v>
      </c>
      <c r="G112" s="62">
        <v>1413000</v>
      </c>
      <c r="H112" s="62">
        <v>5096500</v>
      </c>
      <c r="I112" s="62">
        <v>3780000</v>
      </c>
      <c r="J112" s="62">
        <v>4680000</v>
      </c>
      <c r="K112" s="62">
        <v>2052000</v>
      </c>
      <c r="L112" s="62">
        <v>2701500</v>
      </c>
      <c r="M112" s="62">
        <v>13551000</v>
      </c>
      <c r="N112" s="62">
        <v>1386000</v>
      </c>
      <c r="O112" s="62">
        <v>5202000</v>
      </c>
      <c r="P112" s="62">
        <v>8436000</v>
      </c>
      <c r="Q112" s="62">
        <v>1422000</v>
      </c>
      <c r="R112" s="62">
        <f t="shared" si="6"/>
        <v>66434500</v>
      </c>
      <c r="S112" s="62"/>
      <c r="T112" s="62">
        <f t="shared" si="7"/>
        <v>66434500</v>
      </c>
    </row>
    <row r="113" spans="2:20">
      <c r="B113" s="61" t="s">
        <v>222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>
        <f t="shared" si="6"/>
        <v>0</v>
      </c>
      <c r="S113" s="62"/>
      <c r="T113" s="62">
        <f t="shared" si="7"/>
        <v>0</v>
      </c>
    </row>
    <row r="114" spans="2:20">
      <c r="B114" s="61" t="s">
        <v>224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>
        <f t="shared" si="6"/>
        <v>0</v>
      </c>
      <c r="S114" s="62"/>
      <c r="T114" s="62">
        <f t="shared" si="7"/>
        <v>0</v>
      </c>
    </row>
    <row r="115" spans="2:20">
      <c r="B115" s="61" t="s">
        <v>226</v>
      </c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>
        <v>18518012</v>
      </c>
      <c r="O115" s="62"/>
      <c r="P115" s="62"/>
      <c r="Q115" s="62"/>
      <c r="R115" s="62">
        <f t="shared" si="6"/>
        <v>18518012</v>
      </c>
      <c r="S115" s="62"/>
      <c r="T115" s="62">
        <f t="shared" si="7"/>
        <v>18518012</v>
      </c>
    </row>
    <row r="116" spans="2:20">
      <c r="B116" s="61" t="s">
        <v>228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>
        <f t="shared" si="6"/>
        <v>0</v>
      </c>
      <c r="S116" s="62"/>
      <c r="T116" s="62">
        <f t="shared" si="7"/>
        <v>0</v>
      </c>
    </row>
    <row r="117" spans="2:20">
      <c r="B117" s="57" t="s">
        <v>230</v>
      </c>
      <c r="C117" s="58">
        <f t="shared" ref="C117:Q117" si="11">+C77 +C103</f>
        <v>458810</v>
      </c>
      <c r="D117" s="58">
        <f t="shared" si="11"/>
        <v>43203244</v>
      </c>
      <c r="E117" s="58">
        <f t="shared" si="11"/>
        <v>26058340</v>
      </c>
      <c r="F117" s="58">
        <f t="shared" si="11"/>
        <v>8096478</v>
      </c>
      <c r="G117" s="58">
        <f t="shared" si="11"/>
        <v>2522106</v>
      </c>
      <c r="H117" s="58">
        <f t="shared" si="11"/>
        <v>104560765</v>
      </c>
      <c r="I117" s="58">
        <f t="shared" si="11"/>
        <v>15833979</v>
      </c>
      <c r="J117" s="58">
        <f t="shared" si="11"/>
        <v>10173978</v>
      </c>
      <c r="K117" s="58">
        <f t="shared" si="11"/>
        <v>15811231</v>
      </c>
      <c r="L117" s="58">
        <f t="shared" si="11"/>
        <v>7131139</v>
      </c>
      <c r="M117" s="58">
        <f t="shared" si="11"/>
        <v>49743112</v>
      </c>
      <c r="N117" s="58">
        <f t="shared" si="11"/>
        <v>23950884</v>
      </c>
      <c r="O117" s="58">
        <f t="shared" si="11"/>
        <v>19799068</v>
      </c>
      <c r="P117" s="58">
        <f t="shared" si="11"/>
        <v>19888306</v>
      </c>
      <c r="Q117" s="58">
        <f t="shared" si="11"/>
        <v>38181921</v>
      </c>
      <c r="R117" s="58">
        <f t="shared" si="6"/>
        <v>385413361</v>
      </c>
      <c r="S117" s="58">
        <f>+S77 +S103</f>
        <v>170985647</v>
      </c>
      <c r="T117" s="58">
        <f t="shared" si="7"/>
        <v>214427714</v>
      </c>
    </row>
    <row r="118" spans="2:20">
      <c r="B118" s="45" t="s">
        <v>232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</row>
    <row r="119" spans="2:20">
      <c r="B119" s="59" t="s">
        <v>234</v>
      </c>
      <c r="C119" s="60">
        <f t="shared" ref="C119:Q119" si="12">+C120+C121+C122+C123</f>
        <v>0</v>
      </c>
      <c r="D119" s="60">
        <f t="shared" si="12"/>
        <v>8055000</v>
      </c>
      <c r="E119" s="60">
        <f t="shared" si="12"/>
        <v>0</v>
      </c>
      <c r="F119" s="60">
        <f t="shared" si="12"/>
        <v>0</v>
      </c>
      <c r="G119" s="60">
        <f t="shared" si="12"/>
        <v>0</v>
      </c>
      <c r="H119" s="60">
        <f t="shared" si="12"/>
        <v>0</v>
      </c>
      <c r="I119" s="60">
        <f t="shared" si="12"/>
        <v>0</v>
      </c>
      <c r="J119" s="60">
        <f t="shared" si="12"/>
        <v>2895942</v>
      </c>
      <c r="K119" s="60">
        <f t="shared" si="12"/>
        <v>0</v>
      </c>
      <c r="L119" s="60">
        <f t="shared" si="12"/>
        <v>0</v>
      </c>
      <c r="M119" s="60">
        <f t="shared" si="12"/>
        <v>88066462</v>
      </c>
      <c r="N119" s="60">
        <f t="shared" si="12"/>
        <v>127480755</v>
      </c>
      <c r="O119" s="60">
        <f t="shared" si="12"/>
        <v>0</v>
      </c>
      <c r="P119" s="60">
        <f t="shared" si="12"/>
        <v>0</v>
      </c>
      <c r="Q119" s="60">
        <f t="shared" si="12"/>
        <v>0</v>
      </c>
      <c r="R119" s="60">
        <f t="shared" si="6"/>
        <v>226498159</v>
      </c>
      <c r="S119" s="60">
        <f>+S120+S121+S122+S123</f>
        <v>0</v>
      </c>
      <c r="T119" s="60">
        <f t="shared" si="7"/>
        <v>226498159</v>
      </c>
    </row>
    <row r="120" spans="2:20">
      <c r="B120" s="61" t="s">
        <v>236</v>
      </c>
      <c r="C120" s="62"/>
      <c r="D120" s="62">
        <v>8055000</v>
      </c>
      <c r="E120" s="62"/>
      <c r="F120" s="62"/>
      <c r="G120" s="62"/>
      <c r="H120" s="62"/>
      <c r="I120" s="62"/>
      <c r="J120" s="62">
        <v>2895942</v>
      </c>
      <c r="K120" s="62"/>
      <c r="L120" s="62"/>
      <c r="M120" s="62">
        <v>88066462</v>
      </c>
      <c r="N120" s="62">
        <v>127480755</v>
      </c>
      <c r="O120" s="62"/>
      <c r="P120" s="62"/>
      <c r="Q120" s="62"/>
      <c r="R120" s="62">
        <f t="shared" si="6"/>
        <v>226498159</v>
      </c>
      <c r="S120" s="62"/>
      <c r="T120" s="62">
        <f t="shared" si="7"/>
        <v>226498159</v>
      </c>
    </row>
    <row r="121" spans="2:20">
      <c r="B121" s="61" t="s">
        <v>238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>
        <f t="shared" si="6"/>
        <v>0</v>
      </c>
      <c r="S121" s="62"/>
      <c r="T121" s="62">
        <f t="shared" si="7"/>
        <v>0</v>
      </c>
    </row>
    <row r="122" spans="2:20">
      <c r="B122" s="61" t="s">
        <v>240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>
        <f t="shared" si="6"/>
        <v>0</v>
      </c>
      <c r="S122" s="62"/>
      <c r="T122" s="62">
        <f t="shared" si="7"/>
        <v>0</v>
      </c>
    </row>
    <row r="123" spans="2:20">
      <c r="B123" s="61" t="s">
        <v>241</v>
      </c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>
        <f t="shared" si="6"/>
        <v>0</v>
      </c>
      <c r="S123" s="62"/>
      <c r="T123" s="62">
        <f t="shared" si="7"/>
        <v>0</v>
      </c>
    </row>
    <row r="124" spans="2:20">
      <c r="B124" s="61" t="s">
        <v>243</v>
      </c>
      <c r="C124" s="62">
        <f t="shared" ref="C124:Q124" si="13">+C125+C126</f>
        <v>9414144</v>
      </c>
      <c r="D124" s="62">
        <f t="shared" si="13"/>
        <v>366227583</v>
      </c>
      <c r="E124" s="62">
        <f t="shared" si="13"/>
        <v>33859864</v>
      </c>
      <c r="F124" s="62">
        <f t="shared" si="13"/>
        <v>1156956</v>
      </c>
      <c r="G124" s="62">
        <f t="shared" si="13"/>
        <v>0</v>
      </c>
      <c r="H124" s="62">
        <f t="shared" si="13"/>
        <v>451251</v>
      </c>
      <c r="I124" s="62">
        <f t="shared" si="13"/>
        <v>47642303</v>
      </c>
      <c r="J124" s="62">
        <f t="shared" si="13"/>
        <v>43581401</v>
      </c>
      <c r="K124" s="62">
        <f t="shared" si="13"/>
        <v>0</v>
      </c>
      <c r="L124" s="62">
        <f t="shared" si="13"/>
        <v>24190625</v>
      </c>
      <c r="M124" s="62">
        <f t="shared" si="13"/>
        <v>445880118</v>
      </c>
      <c r="N124" s="62">
        <f t="shared" si="13"/>
        <v>124005481</v>
      </c>
      <c r="O124" s="62">
        <f t="shared" si="13"/>
        <v>137521424</v>
      </c>
      <c r="P124" s="62">
        <f t="shared" si="13"/>
        <v>164576836</v>
      </c>
      <c r="Q124" s="62">
        <f t="shared" si="13"/>
        <v>24935157</v>
      </c>
      <c r="R124" s="62">
        <f t="shared" si="6"/>
        <v>1423443143</v>
      </c>
      <c r="S124" s="62">
        <f>+S125+S126</f>
        <v>0</v>
      </c>
      <c r="T124" s="62">
        <f t="shared" si="7"/>
        <v>1423443143</v>
      </c>
    </row>
    <row r="125" spans="2:20">
      <c r="B125" s="61" t="s">
        <v>245</v>
      </c>
      <c r="C125" s="62">
        <v>9414144</v>
      </c>
      <c r="D125" s="62">
        <v>366227583</v>
      </c>
      <c r="E125" s="62">
        <v>33859864</v>
      </c>
      <c r="F125" s="62">
        <v>1156956</v>
      </c>
      <c r="G125" s="62"/>
      <c r="H125" s="62">
        <v>451251</v>
      </c>
      <c r="I125" s="62">
        <v>47642303</v>
      </c>
      <c r="J125" s="62">
        <v>43581401</v>
      </c>
      <c r="K125" s="62"/>
      <c r="L125" s="62">
        <v>24190625</v>
      </c>
      <c r="M125" s="62">
        <v>314072246</v>
      </c>
      <c r="N125" s="62">
        <v>92368008</v>
      </c>
      <c r="O125" s="62">
        <v>137521424</v>
      </c>
      <c r="P125" s="62">
        <v>164576836</v>
      </c>
      <c r="Q125" s="62">
        <v>24935157</v>
      </c>
      <c r="R125" s="62">
        <f t="shared" si="6"/>
        <v>1259997798</v>
      </c>
      <c r="S125" s="62"/>
      <c r="T125" s="62">
        <f t="shared" si="7"/>
        <v>1259997798</v>
      </c>
    </row>
    <row r="126" spans="2:20">
      <c r="B126" s="61" t="s">
        <v>247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>
        <v>131807872</v>
      </c>
      <c r="N126" s="62">
        <v>31637473</v>
      </c>
      <c r="O126" s="62"/>
      <c r="P126" s="62"/>
      <c r="Q126" s="62"/>
      <c r="R126" s="62">
        <f t="shared" si="6"/>
        <v>163445345</v>
      </c>
      <c r="S126" s="62"/>
      <c r="T126" s="62">
        <f t="shared" si="7"/>
        <v>163445345</v>
      </c>
    </row>
    <row r="127" spans="2:20">
      <c r="B127" s="61" t="s">
        <v>249</v>
      </c>
      <c r="C127" s="62">
        <f t="shared" ref="C127:Q127" si="14">+C128+C129+C130+C131+C132+C133</f>
        <v>0</v>
      </c>
      <c r="D127" s="62">
        <f t="shared" si="14"/>
        <v>400606356</v>
      </c>
      <c r="E127" s="62">
        <f t="shared" si="14"/>
        <v>0</v>
      </c>
      <c r="F127" s="62">
        <f t="shared" si="14"/>
        <v>30006235</v>
      </c>
      <c r="G127" s="62">
        <f t="shared" si="14"/>
        <v>0</v>
      </c>
      <c r="H127" s="62">
        <f t="shared" si="14"/>
        <v>5239514</v>
      </c>
      <c r="I127" s="62">
        <f t="shared" si="14"/>
        <v>80483697</v>
      </c>
      <c r="J127" s="62">
        <f t="shared" si="14"/>
        <v>18131310</v>
      </c>
      <c r="K127" s="62">
        <f t="shared" si="14"/>
        <v>587738</v>
      </c>
      <c r="L127" s="62">
        <f t="shared" si="14"/>
        <v>0</v>
      </c>
      <c r="M127" s="62">
        <f t="shared" si="14"/>
        <v>0</v>
      </c>
      <c r="N127" s="62">
        <f t="shared" si="14"/>
        <v>1500000</v>
      </c>
      <c r="O127" s="62">
        <f t="shared" si="14"/>
        <v>0</v>
      </c>
      <c r="P127" s="62">
        <f t="shared" si="14"/>
        <v>29550000</v>
      </c>
      <c r="Q127" s="62">
        <f t="shared" si="14"/>
        <v>0</v>
      </c>
      <c r="R127" s="62">
        <f t="shared" si="6"/>
        <v>566104850</v>
      </c>
      <c r="S127" s="62">
        <f>+S128+S129+S130+S131+S132+S133</f>
        <v>0</v>
      </c>
      <c r="T127" s="62">
        <f t="shared" si="7"/>
        <v>566104850</v>
      </c>
    </row>
    <row r="128" spans="2:20">
      <c r="B128" s="61" t="s">
        <v>251</v>
      </c>
      <c r="C128" s="62"/>
      <c r="D128" s="62"/>
      <c r="E128" s="62"/>
      <c r="F128" s="62">
        <v>5000000</v>
      </c>
      <c r="G128" s="62"/>
      <c r="H128" s="62">
        <v>450848</v>
      </c>
      <c r="I128" s="62"/>
      <c r="J128" s="62">
        <v>5500000</v>
      </c>
      <c r="K128" s="62"/>
      <c r="L128" s="62"/>
      <c r="M128" s="62"/>
      <c r="N128" s="62"/>
      <c r="O128" s="62"/>
      <c r="P128" s="62">
        <v>10000000</v>
      </c>
      <c r="Q128" s="62"/>
      <c r="R128" s="62">
        <f t="shared" si="6"/>
        <v>20950848</v>
      </c>
      <c r="S128" s="62"/>
      <c r="T128" s="62">
        <f t="shared" si="7"/>
        <v>20950848</v>
      </c>
    </row>
    <row r="129" spans="2:20">
      <c r="B129" s="61" t="s">
        <v>253</v>
      </c>
      <c r="C129" s="62"/>
      <c r="D129" s="62">
        <v>270000000</v>
      </c>
      <c r="E129" s="62"/>
      <c r="F129" s="62">
        <v>2500000</v>
      </c>
      <c r="G129" s="62"/>
      <c r="H129" s="62">
        <v>4571691</v>
      </c>
      <c r="I129" s="62"/>
      <c r="J129" s="62"/>
      <c r="K129" s="62"/>
      <c r="L129" s="62"/>
      <c r="M129" s="62"/>
      <c r="N129" s="62">
        <v>1500000</v>
      </c>
      <c r="O129" s="62"/>
      <c r="P129" s="62"/>
      <c r="Q129" s="62"/>
      <c r="R129" s="62">
        <f t="shared" si="6"/>
        <v>278571691</v>
      </c>
      <c r="S129" s="62"/>
      <c r="T129" s="62">
        <f t="shared" si="7"/>
        <v>278571691</v>
      </c>
    </row>
    <row r="130" spans="2:20">
      <c r="B130" s="61" t="s">
        <v>255</v>
      </c>
      <c r="C130" s="62"/>
      <c r="D130" s="62"/>
      <c r="E130" s="62"/>
      <c r="F130" s="62">
        <v>2500000</v>
      </c>
      <c r="G130" s="62"/>
      <c r="H130" s="62"/>
      <c r="I130" s="62"/>
      <c r="J130" s="62"/>
      <c r="K130" s="62">
        <v>587738</v>
      </c>
      <c r="L130" s="62"/>
      <c r="M130" s="62"/>
      <c r="N130" s="62"/>
      <c r="O130" s="62"/>
      <c r="P130" s="62"/>
      <c r="Q130" s="62"/>
      <c r="R130" s="62">
        <f t="shared" si="6"/>
        <v>3087738</v>
      </c>
      <c r="S130" s="62"/>
      <c r="T130" s="62">
        <f t="shared" si="7"/>
        <v>3087738</v>
      </c>
    </row>
    <row r="131" spans="2:20">
      <c r="B131" s="61" t="s">
        <v>257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>
        <v>19550000</v>
      </c>
      <c r="Q131" s="62"/>
      <c r="R131" s="62">
        <f t="shared" si="6"/>
        <v>19550000</v>
      </c>
      <c r="S131" s="62"/>
      <c r="T131" s="62">
        <f t="shared" si="7"/>
        <v>19550000</v>
      </c>
    </row>
    <row r="132" spans="2:20">
      <c r="B132" s="61" t="s">
        <v>259</v>
      </c>
      <c r="C132" s="62"/>
      <c r="D132" s="62">
        <v>130606356</v>
      </c>
      <c r="E132" s="62"/>
      <c r="F132" s="62">
        <v>20006235</v>
      </c>
      <c r="G132" s="62"/>
      <c r="H132" s="62">
        <v>216975</v>
      </c>
      <c r="I132" s="62">
        <v>80483697</v>
      </c>
      <c r="J132" s="62">
        <v>12631310</v>
      </c>
      <c r="K132" s="62"/>
      <c r="L132" s="62"/>
      <c r="M132" s="62"/>
      <c r="N132" s="62"/>
      <c r="O132" s="62"/>
      <c r="P132" s="62"/>
      <c r="Q132" s="62"/>
      <c r="R132" s="62">
        <f t="shared" si="6"/>
        <v>243944573</v>
      </c>
      <c r="S132" s="62"/>
      <c r="T132" s="62">
        <f t="shared" si="7"/>
        <v>243944573</v>
      </c>
    </row>
    <row r="133" spans="2:20">
      <c r="B133" s="61" t="s">
        <v>261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>
        <f t="shared" si="6"/>
        <v>0</v>
      </c>
      <c r="S133" s="62"/>
      <c r="T133" s="62">
        <f t="shared" si="7"/>
        <v>0</v>
      </c>
    </row>
    <row r="134" spans="2:20">
      <c r="B134" s="61" t="s">
        <v>263</v>
      </c>
      <c r="C134" s="62">
        <v>271514969</v>
      </c>
      <c r="D134" s="62">
        <v>852019380</v>
      </c>
      <c r="E134" s="62">
        <v>5813346</v>
      </c>
      <c r="F134" s="62">
        <v>114332724</v>
      </c>
      <c r="G134" s="62">
        <v>4</v>
      </c>
      <c r="H134" s="62">
        <v>66276096</v>
      </c>
      <c r="I134" s="62">
        <v>247715253</v>
      </c>
      <c r="J134" s="62">
        <v>81295099</v>
      </c>
      <c r="K134" s="62">
        <v>21482760</v>
      </c>
      <c r="L134" s="62">
        <v>23644961</v>
      </c>
      <c r="M134" s="62">
        <v>392164301</v>
      </c>
      <c r="N134" s="62">
        <v>-56452180</v>
      </c>
      <c r="O134" s="62">
        <v>424366462</v>
      </c>
      <c r="P134" s="62">
        <v>152927537</v>
      </c>
      <c r="Q134" s="62">
        <v>33268770</v>
      </c>
      <c r="R134" s="62">
        <f t="shared" si="6"/>
        <v>2630369482</v>
      </c>
      <c r="S134" s="62"/>
      <c r="T134" s="62">
        <f t="shared" si="7"/>
        <v>2630369482</v>
      </c>
    </row>
    <row r="135" spans="2:20">
      <c r="B135" s="63" t="s">
        <v>265</v>
      </c>
      <c r="C135" s="64">
        <v>-1987358</v>
      </c>
      <c r="D135" s="64">
        <v>123563093</v>
      </c>
      <c r="E135" s="64">
        <v>840436</v>
      </c>
      <c r="F135" s="64">
        <v>-5961605</v>
      </c>
      <c r="G135" s="64"/>
      <c r="H135" s="64">
        <v>-4232748</v>
      </c>
      <c r="I135" s="64">
        <v>-851243</v>
      </c>
      <c r="J135" s="64">
        <v>-15194816</v>
      </c>
      <c r="K135" s="64">
        <v>3166910</v>
      </c>
      <c r="L135" s="64">
        <v>-476451</v>
      </c>
      <c r="M135" s="64">
        <v>-24017223</v>
      </c>
      <c r="N135" s="64">
        <v>-9581953</v>
      </c>
      <c r="O135" s="64">
        <v>13960738</v>
      </c>
      <c r="P135" s="64">
        <v>19702441</v>
      </c>
      <c r="Q135" s="64">
        <v>4690761</v>
      </c>
      <c r="R135" s="64">
        <f t="shared" si="6"/>
        <v>103620982</v>
      </c>
      <c r="S135" s="64"/>
      <c r="T135" s="64">
        <f t="shared" si="7"/>
        <v>103620982</v>
      </c>
    </row>
    <row r="136" spans="2:20">
      <c r="B136" s="57" t="s">
        <v>267</v>
      </c>
      <c r="C136" s="58">
        <f t="shared" ref="C136:Q136" si="15">+C119 +C124 +C127 +C134</f>
        <v>280929113</v>
      </c>
      <c r="D136" s="58">
        <f t="shared" si="15"/>
        <v>1626908319</v>
      </c>
      <c r="E136" s="58">
        <f t="shared" si="15"/>
        <v>39673210</v>
      </c>
      <c r="F136" s="58">
        <f t="shared" si="15"/>
        <v>145495915</v>
      </c>
      <c r="G136" s="58">
        <f t="shared" si="15"/>
        <v>4</v>
      </c>
      <c r="H136" s="58">
        <f t="shared" si="15"/>
        <v>71966861</v>
      </c>
      <c r="I136" s="58">
        <f t="shared" si="15"/>
        <v>375841253</v>
      </c>
      <c r="J136" s="58">
        <f t="shared" si="15"/>
        <v>145903752</v>
      </c>
      <c r="K136" s="58">
        <f t="shared" si="15"/>
        <v>22070498</v>
      </c>
      <c r="L136" s="58">
        <f t="shared" si="15"/>
        <v>47835586</v>
      </c>
      <c r="M136" s="58">
        <f t="shared" si="15"/>
        <v>926110881</v>
      </c>
      <c r="N136" s="58">
        <f t="shared" si="15"/>
        <v>196534056</v>
      </c>
      <c r="O136" s="58">
        <f t="shared" si="15"/>
        <v>561887886</v>
      </c>
      <c r="P136" s="58">
        <f t="shared" si="15"/>
        <v>347054373</v>
      </c>
      <c r="Q136" s="58">
        <f t="shared" si="15"/>
        <v>58203927</v>
      </c>
      <c r="R136" s="58">
        <f t="shared" si="6"/>
        <v>4846415634</v>
      </c>
      <c r="S136" s="58">
        <f>+S119 +S124 +S127 +S134</f>
        <v>0</v>
      </c>
      <c r="T136" s="58">
        <f t="shared" si="7"/>
        <v>4846415634</v>
      </c>
    </row>
    <row r="137" spans="2:20">
      <c r="B137" s="45" t="s">
        <v>269</v>
      </c>
      <c r="C137" s="56">
        <f t="shared" ref="C137:Q137" si="16">+C117 +C136</f>
        <v>281387923</v>
      </c>
      <c r="D137" s="56">
        <f t="shared" si="16"/>
        <v>1670111563</v>
      </c>
      <c r="E137" s="56">
        <f t="shared" si="16"/>
        <v>65731550</v>
      </c>
      <c r="F137" s="56">
        <f t="shared" si="16"/>
        <v>153592393</v>
      </c>
      <c r="G137" s="56">
        <f t="shared" si="16"/>
        <v>2522110</v>
      </c>
      <c r="H137" s="56">
        <f t="shared" si="16"/>
        <v>176527626</v>
      </c>
      <c r="I137" s="56">
        <f t="shared" si="16"/>
        <v>391675232</v>
      </c>
      <c r="J137" s="56">
        <f t="shared" si="16"/>
        <v>156077730</v>
      </c>
      <c r="K137" s="56">
        <f t="shared" si="16"/>
        <v>37881729</v>
      </c>
      <c r="L137" s="56">
        <f t="shared" si="16"/>
        <v>54966725</v>
      </c>
      <c r="M137" s="56">
        <f t="shared" si="16"/>
        <v>975853993</v>
      </c>
      <c r="N137" s="56">
        <f t="shared" si="16"/>
        <v>220484940</v>
      </c>
      <c r="O137" s="56">
        <f t="shared" si="16"/>
        <v>581686954</v>
      </c>
      <c r="P137" s="56">
        <f t="shared" si="16"/>
        <v>366942679</v>
      </c>
      <c r="Q137" s="56">
        <f t="shared" si="16"/>
        <v>96385848</v>
      </c>
      <c r="R137" s="56">
        <f t="shared" ref="R137" si="17">+C137+D137+E137+F137+G137+H137+I137+J137+K137+L137+M137+N137+O137+P137+Q137</f>
        <v>5231828995</v>
      </c>
      <c r="S137" s="56">
        <f>+S117 +S136</f>
        <v>170985647</v>
      </c>
      <c r="T137" s="56">
        <f t="shared" ref="T137" si="18">R137-ABS(S137)</f>
        <v>5060843348</v>
      </c>
    </row>
  </sheetData>
  <mergeCells count="2">
    <mergeCell ref="B3:T3"/>
    <mergeCell ref="B5:T5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2C1B5-2F10-405B-8F6D-648C67A04CEA}">
  <sheetPr>
    <pageSetUpPr fitToPage="1"/>
  </sheetPr>
  <dimension ref="B2:H137"/>
  <sheetViews>
    <sheetView showGridLines="0" workbookViewId="0"/>
  </sheetViews>
  <sheetFormatPr defaultRowHeight="18.75"/>
  <cols>
    <col min="1" max="1" width="3" customWidth="1"/>
    <col min="2" max="2" width="50.875" customWidth="1"/>
    <col min="3" max="8" width="21.25" customWidth="1"/>
  </cols>
  <sheetData>
    <row r="2" spans="2:8" ht="21">
      <c r="B2" s="1"/>
      <c r="C2" s="1"/>
      <c r="D2" s="1"/>
      <c r="E2" s="1"/>
      <c r="F2" s="2"/>
      <c r="G2" s="3"/>
      <c r="H2" s="3" t="s">
        <v>346</v>
      </c>
    </row>
    <row r="3" spans="2:8" ht="21">
      <c r="B3" s="65" t="s">
        <v>355</v>
      </c>
      <c r="C3" s="65"/>
      <c r="D3" s="65"/>
      <c r="E3" s="65"/>
      <c r="F3" s="65"/>
      <c r="G3" s="65"/>
      <c r="H3" s="65"/>
    </row>
    <row r="4" spans="2:8">
      <c r="B4" s="33"/>
      <c r="C4" s="33"/>
      <c r="D4" s="33"/>
      <c r="E4" s="33"/>
      <c r="F4" s="33"/>
      <c r="G4" s="2"/>
      <c r="H4" s="2"/>
    </row>
    <row r="5" spans="2:8" ht="21">
      <c r="B5" s="66" t="s">
        <v>153</v>
      </c>
      <c r="C5" s="66"/>
      <c r="D5" s="66"/>
      <c r="E5" s="66"/>
      <c r="F5" s="66"/>
      <c r="G5" s="66"/>
      <c r="H5" s="66"/>
    </row>
    <row r="6" spans="2:8">
      <c r="B6" s="4"/>
      <c r="C6" s="4"/>
      <c r="D6" s="4"/>
      <c r="E6" s="4"/>
      <c r="F6" s="2"/>
      <c r="G6" s="2"/>
      <c r="H6" s="4" t="s">
        <v>3</v>
      </c>
    </row>
    <row r="7" spans="2:8" ht="28.5">
      <c r="B7" s="53" t="s">
        <v>295</v>
      </c>
      <c r="C7" s="53" t="s">
        <v>336</v>
      </c>
      <c r="D7" s="53" t="s">
        <v>337</v>
      </c>
      <c r="E7" s="53" t="s">
        <v>338</v>
      </c>
      <c r="F7" s="53" t="s">
        <v>326</v>
      </c>
      <c r="G7" s="53" t="s">
        <v>327</v>
      </c>
      <c r="H7" s="53" t="s">
        <v>348</v>
      </c>
    </row>
    <row r="8" spans="2:8">
      <c r="B8" s="45" t="s">
        <v>301</v>
      </c>
      <c r="C8" s="56"/>
      <c r="D8" s="56"/>
      <c r="E8" s="56"/>
      <c r="F8" s="56"/>
      <c r="G8" s="56"/>
      <c r="H8" s="56"/>
    </row>
    <row r="9" spans="2:8">
      <c r="B9" s="57" t="s">
        <v>159</v>
      </c>
      <c r="C9" s="58">
        <f>+C10+C11+C12+C13+C14+C15+C16+C17+C18+C19+C20+C21+C22+C23+C24+C25+C26+C27+C28+C29+C30+C31+C32+C33+C34+C35+C36-ABS(C37)-ABS(C38)</f>
        <v>44019934</v>
      </c>
      <c r="D9" s="58">
        <f>+D10+D11+D12+D13+D14+D15+D16+D17+D18+D19+D20+D21+D22+D23+D24+D25+D26+D27+D28+D29+D30+D31+D32+D33+D34+D35+D36-ABS(D37)-ABS(D38)</f>
        <v>54365847</v>
      </c>
      <c r="E9" s="58">
        <f>+E10+E11+E12+E13+E14+E15+E16+E17+E18+E19+E20+E21+E22+E23+E24+E25+E26+E27+E28+E29+E30+E31+E32+E33+E34+E35+E36-ABS(E37)-ABS(E38)</f>
        <v>612888</v>
      </c>
      <c r="F9" s="58">
        <f t="shared" ref="F9:F72" si="0">+C9+D9+E9</f>
        <v>98998669</v>
      </c>
      <c r="G9" s="58">
        <f>+G10+G11+G12+G13+G14+G15+G16+G17+G18+G19+G20+G21+G22+G23+G24+G25+G26+G27+G28+G29+G30+G31+G32+G33+G34+G35+G36-ABS(G37)-ABS(G38)</f>
        <v>0</v>
      </c>
      <c r="H9" s="58">
        <f t="shared" ref="H9:H72" si="1">F9-ABS(G9)</f>
        <v>98998669</v>
      </c>
    </row>
    <row r="10" spans="2:8">
      <c r="B10" s="59" t="s">
        <v>161</v>
      </c>
      <c r="C10" s="60">
        <v>1106742</v>
      </c>
      <c r="D10" s="60">
        <v>43623088</v>
      </c>
      <c r="E10" s="60">
        <v>612888</v>
      </c>
      <c r="F10" s="60">
        <f t="shared" si="0"/>
        <v>45342718</v>
      </c>
      <c r="G10" s="60"/>
      <c r="H10" s="60">
        <f t="shared" si="1"/>
        <v>45342718</v>
      </c>
    </row>
    <row r="11" spans="2:8">
      <c r="B11" s="61" t="s">
        <v>163</v>
      </c>
      <c r="C11" s="62"/>
      <c r="D11" s="62"/>
      <c r="E11" s="62"/>
      <c r="F11" s="62">
        <f t="shared" si="0"/>
        <v>0</v>
      </c>
      <c r="G11" s="62"/>
      <c r="H11" s="62">
        <f t="shared" si="1"/>
        <v>0</v>
      </c>
    </row>
    <row r="12" spans="2:8">
      <c r="B12" s="61" t="s">
        <v>165</v>
      </c>
      <c r="C12" s="62">
        <v>42739192</v>
      </c>
      <c r="D12" s="62">
        <v>10722895</v>
      </c>
      <c r="E12" s="62"/>
      <c r="F12" s="62">
        <f t="shared" si="0"/>
        <v>53462087</v>
      </c>
      <c r="G12" s="62"/>
      <c r="H12" s="62">
        <f t="shared" si="1"/>
        <v>53462087</v>
      </c>
    </row>
    <row r="13" spans="2:8">
      <c r="B13" s="61" t="s">
        <v>167</v>
      </c>
      <c r="C13" s="62"/>
      <c r="D13" s="62"/>
      <c r="E13" s="62"/>
      <c r="F13" s="62">
        <f t="shared" si="0"/>
        <v>0</v>
      </c>
      <c r="G13" s="62"/>
      <c r="H13" s="62">
        <f t="shared" si="1"/>
        <v>0</v>
      </c>
    </row>
    <row r="14" spans="2:8">
      <c r="B14" s="61" t="s">
        <v>169</v>
      </c>
      <c r="C14" s="62"/>
      <c r="D14" s="62">
        <v>8355</v>
      </c>
      <c r="E14" s="62"/>
      <c r="F14" s="62">
        <f t="shared" si="0"/>
        <v>8355</v>
      </c>
      <c r="G14" s="62"/>
      <c r="H14" s="62">
        <f t="shared" si="1"/>
        <v>8355</v>
      </c>
    </row>
    <row r="15" spans="2:8">
      <c r="B15" s="61" t="s">
        <v>171</v>
      </c>
      <c r="C15" s="62"/>
      <c r="D15" s="62"/>
      <c r="E15" s="62"/>
      <c r="F15" s="62">
        <f t="shared" si="0"/>
        <v>0</v>
      </c>
      <c r="G15" s="62"/>
      <c r="H15" s="62">
        <f t="shared" si="1"/>
        <v>0</v>
      </c>
    </row>
    <row r="16" spans="2:8">
      <c r="B16" s="61" t="s">
        <v>173</v>
      </c>
      <c r="C16" s="62"/>
      <c r="D16" s="62"/>
      <c r="E16" s="62"/>
      <c r="F16" s="62">
        <f t="shared" si="0"/>
        <v>0</v>
      </c>
      <c r="G16" s="62"/>
      <c r="H16" s="62">
        <f t="shared" si="1"/>
        <v>0</v>
      </c>
    </row>
    <row r="17" spans="2:8">
      <c r="B17" s="61" t="s">
        <v>175</v>
      </c>
      <c r="C17" s="62"/>
      <c r="D17" s="62"/>
      <c r="E17" s="62"/>
      <c r="F17" s="62">
        <f t="shared" si="0"/>
        <v>0</v>
      </c>
      <c r="G17" s="62"/>
      <c r="H17" s="62">
        <f t="shared" si="1"/>
        <v>0</v>
      </c>
    </row>
    <row r="18" spans="2:8">
      <c r="B18" s="61" t="s">
        <v>177</v>
      </c>
      <c r="C18" s="62"/>
      <c r="D18" s="62"/>
      <c r="E18" s="62"/>
      <c r="F18" s="62">
        <f t="shared" si="0"/>
        <v>0</v>
      </c>
      <c r="G18" s="62"/>
      <c r="H18" s="62">
        <f t="shared" si="1"/>
        <v>0</v>
      </c>
    </row>
    <row r="19" spans="2:8">
      <c r="B19" s="61" t="s">
        <v>179</v>
      </c>
      <c r="C19" s="62"/>
      <c r="D19" s="62"/>
      <c r="E19" s="62"/>
      <c r="F19" s="62">
        <f t="shared" si="0"/>
        <v>0</v>
      </c>
      <c r="G19" s="62"/>
      <c r="H19" s="62">
        <f t="shared" si="1"/>
        <v>0</v>
      </c>
    </row>
    <row r="20" spans="2:8">
      <c r="B20" s="61" t="s">
        <v>181</v>
      </c>
      <c r="C20" s="62"/>
      <c r="D20" s="62"/>
      <c r="E20" s="62"/>
      <c r="F20" s="62">
        <f t="shared" si="0"/>
        <v>0</v>
      </c>
      <c r="G20" s="62"/>
      <c r="H20" s="62">
        <f t="shared" si="1"/>
        <v>0</v>
      </c>
    </row>
    <row r="21" spans="2:8">
      <c r="B21" s="61" t="s">
        <v>183</v>
      </c>
      <c r="C21" s="62"/>
      <c r="D21" s="62"/>
      <c r="E21" s="62"/>
      <c r="F21" s="62">
        <f t="shared" si="0"/>
        <v>0</v>
      </c>
      <c r="G21" s="62"/>
      <c r="H21" s="62">
        <f t="shared" si="1"/>
        <v>0</v>
      </c>
    </row>
    <row r="22" spans="2:8">
      <c r="B22" s="61" t="s">
        <v>185</v>
      </c>
      <c r="C22" s="62"/>
      <c r="D22" s="62"/>
      <c r="E22" s="62"/>
      <c r="F22" s="62">
        <f t="shared" si="0"/>
        <v>0</v>
      </c>
      <c r="G22" s="62"/>
      <c r="H22" s="62">
        <f t="shared" si="1"/>
        <v>0</v>
      </c>
    </row>
    <row r="23" spans="2:8">
      <c r="B23" s="61" t="s">
        <v>187</v>
      </c>
      <c r="C23" s="62"/>
      <c r="D23" s="62"/>
      <c r="E23" s="62"/>
      <c r="F23" s="62">
        <f t="shared" si="0"/>
        <v>0</v>
      </c>
      <c r="G23" s="62"/>
      <c r="H23" s="62">
        <f t="shared" si="1"/>
        <v>0</v>
      </c>
    </row>
    <row r="24" spans="2:8">
      <c r="B24" s="61" t="s">
        <v>189</v>
      </c>
      <c r="C24" s="62"/>
      <c r="D24" s="62"/>
      <c r="E24" s="62"/>
      <c r="F24" s="62">
        <f t="shared" si="0"/>
        <v>0</v>
      </c>
      <c r="G24" s="62"/>
      <c r="H24" s="62">
        <f t="shared" si="1"/>
        <v>0</v>
      </c>
    </row>
    <row r="25" spans="2:8">
      <c r="B25" s="61" t="s">
        <v>191</v>
      </c>
      <c r="C25" s="62"/>
      <c r="D25" s="62"/>
      <c r="E25" s="62"/>
      <c r="F25" s="62">
        <f t="shared" si="0"/>
        <v>0</v>
      </c>
      <c r="G25" s="62"/>
      <c r="H25" s="62">
        <f t="shared" si="1"/>
        <v>0</v>
      </c>
    </row>
    <row r="26" spans="2:8">
      <c r="B26" s="61" t="s">
        <v>193</v>
      </c>
      <c r="C26" s="62">
        <v>174000</v>
      </c>
      <c r="D26" s="62">
        <v>11509</v>
      </c>
      <c r="E26" s="62"/>
      <c r="F26" s="62">
        <f t="shared" si="0"/>
        <v>185509</v>
      </c>
      <c r="G26" s="62"/>
      <c r="H26" s="62">
        <f t="shared" si="1"/>
        <v>185509</v>
      </c>
    </row>
    <row r="27" spans="2:8">
      <c r="B27" s="61" t="s">
        <v>195</v>
      </c>
      <c r="C27" s="62"/>
      <c r="D27" s="62"/>
      <c r="E27" s="62"/>
      <c r="F27" s="62">
        <f t="shared" si="0"/>
        <v>0</v>
      </c>
      <c r="G27" s="62"/>
      <c r="H27" s="62">
        <f t="shared" si="1"/>
        <v>0</v>
      </c>
    </row>
    <row r="28" spans="2:8">
      <c r="B28" s="61" t="s">
        <v>197</v>
      </c>
      <c r="C28" s="62"/>
      <c r="D28" s="62"/>
      <c r="E28" s="62"/>
      <c r="F28" s="62">
        <f t="shared" si="0"/>
        <v>0</v>
      </c>
      <c r="G28" s="62"/>
      <c r="H28" s="62">
        <f t="shared" si="1"/>
        <v>0</v>
      </c>
    </row>
    <row r="29" spans="2:8">
      <c r="B29" s="61" t="s">
        <v>302</v>
      </c>
      <c r="C29" s="62"/>
      <c r="D29" s="62"/>
      <c r="E29" s="62"/>
      <c r="F29" s="62">
        <f t="shared" si="0"/>
        <v>0</v>
      </c>
      <c r="G29" s="62"/>
      <c r="H29" s="62">
        <f t="shared" si="1"/>
        <v>0</v>
      </c>
    </row>
    <row r="30" spans="2:8">
      <c r="B30" s="61" t="s">
        <v>349</v>
      </c>
      <c r="C30" s="62"/>
      <c r="D30" s="62"/>
      <c r="E30" s="62"/>
      <c r="F30" s="62">
        <f t="shared" si="0"/>
        <v>0</v>
      </c>
      <c r="G30" s="62"/>
      <c r="H30" s="62">
        <f t="shared" si="1"/>
        <v>0</v>
      </c>
    </row>
    <row r="31" spans="2:8">
      <c r="B31" s="61" t="s">
        <v>199</v>
      </c>
      <c r="C31" s="62"/>
      <c r="D31" s="62"/>
      <c r="E31" s="62"/>
      <c r="F31" s="62">
        <f t="shared" si="0"/>
        <v>0</v>
      </c>
      <c r="G31" s="62"/>
      <c r="H31" s="62">
        <f t="shared" si="1"/>
        <v>0</v>
      </c>
    </row>
    <row r="32" spans="2:8">
      <c r="B32" s="61" t="s">
        <v>201</v>
      </c>
      <c r="C32" s="62"/>
      <c r="D32" s="62"/>
      <c r="E32" s="62"/>
      <c r="F32" s="62">
        <f t="shared" si="0"/>
        <v>0</v>
      </c>
      <c r="G32" s="62"/>
      <c r="H32" s="62">
        <f t="shared" si="1"/>
        <v>0</v>
      </c>
    </row>
    <row r="33" spans="2:8">
      <c r="B33" s="61" t="s">
        <v>303</v>
      </c>
      <c r="C33" s="62"/>
      <c r="D33" s="62"/>
      <c r="E33" s="62"/>
      <c r="F33" s="62">
        <f t="shared" si="0"/>
        <v>0</v>
      </c>
      <c r="G33" s="62"/>
      <c r="H33" s="62">
        <f t="shared" si="1"/>
        <v>0</v>
      </c>
    </row>
    <row r="34" spans="2:8">
      <c r="B34" s="61" t="s">
        <v>350</v>
      </c>
      <c r="C34" s="62"/>
      <c r="D34" s="62"/>
      <c r="E34" s="62"/>
      <c r="F34" s="62">
        <f t="shared" si="0"/>
        <v>0</v>
      </c>
      <c r="G34" s="62"/>
      <c r="H34" s="62">
        <f t="shared" si="1"/>
        <v>0</v>
      </c>
    </row>
    <row r="35" spans="2:8">
      <c r="B35" s="61" t="s">
        <v>203</v>
      </c>
      <c r="C35" s="62"/>
      <c r="D35" s="62"/>
      <c r="E35" s="62"/>
      <c r="F35" s="62">
        <f t="shared" si="0"/>
        <v>0</v>
      </c>
      <c r="G35" s="62"/>
      <c r="H35" s="62">
        <f t="shared" si="1"/>
        <v>0</v>
      </c>
    </row>
    <row r="36" spans="2:8">
      <c r="B36" s="61" t="s">
        <v>204</v>
      </c>
      <c r="C36" s="62"/>
      <c r="D36" s="62"/>
      <c r="E36" s="62"/>
      <c r="F36" s="62">
        <f t="shared" si="0"/>
        <v>0</v>
      </c>
      <c r="G36" s="62"/>
      <c r="H36" s="62">
        <f t="shared" si="1"/>
        <v>0</v>
      </c>
    </row>
    <row r="37" spans="2:8">
      <c r="B37" s="61" t="s">
        <v>205</v>
      </c>
      <c r="C37" s="62"/>
      <c r="D37" s="62"/>
      <c r="E37" s="62"/>
      <c r="F37" s="62">
        <f t="shared" si="0"/>
        <v>0</v>
      </c>
      <c r="G37" s="62"/>
      <c r="H37" s="62">
        <f t="shared" si="1"/>
        <v>0</v>
      </c>
    </row>
    <row r="38" spans="2:8">
      <c r="B38" s="61" t="s">
        <v>206</v>
      </c>
      <c r="C38" s="62"/>
      <c r="D38" s="62"/>
      <c r="E38" s="62"/>
      <c r="F38" s="62">
        <f t="shared" si="0"/>
        <v>0</v>
      </c>
      <c r="G38" s="62"/>
      <c r="H38" s="62">
        <f t="shared" si="1"/>
        <v>0</v>
      </c>
    </row>
    <row r="39" spans="2:8">
      <c r="B39" s="57" t="s">
        <v>207</v>
      </c>
      <c r="C39" s="58">
        <f>+C40 +C45</f>
        <v>1638000</v>
      </c>
      <c r="D39" s="58">
        <f>+D40 +D45</f>
        <v>2750512</v>
      </c>
      <c r="E39" s="58">
        <f>+E40 +E45</f>
        <v>283422</v>
      </c>
      <c r="F39" s="58">
        <f t="shared" si="0"/>
        <v>4671934</v>
      </c>
      <c r="G39" s="58">
        <f>+G40 +G45</f>
        <v>0</v>
      </c>
      <c r="H39" s="58">
        <f t="shared" si="1"/>
        <v>4671934</v>
      </c>
    </row>
    <row r="40" spans="2:8">
      <c r="B40" s="57" t="s">
        <v>209</v>
      </c>
      <c r="C40" s="58">
        <f>+C41+C42+C43+C44</f>
        <v>0</v>
      </c>
      <c r="D40" s="58">
        <f>+D41+D42+D43+D44</f>
        <v>0</v>
      </c>
      <c r="E40" s="58">
        <f>+E41+E42+E43+E44</f>
        <v>0</v>
      </c>
      <c r="F40" s="58">
        <f t="shared" si="0"/>
        <v>0</v>
      </c>
      <c r="G40" s="58">
        <f>+G41+G42+G43+G44</f>
        <v>0</v>
      </c>
      <c r="H40" s="58">
        <f t="shared" si="1"/>
        <v>0</v>
      </c>
    </row>
    <row r="41" spans="2:8">
      <c r="B41" s="59" t="s">
        <v>211</v>
      </c>
      <c r="C41" s="60"/>
      <c r="D41" s="60"/>
      <c r="E41" s="60"/>
      <c r="F41" s="60">
        <f t="shared" si="0"/>
        <v>0</v>
      </c>
      <c r="G41" s="60"/>
      <c r="H41" s="60">
        <f t="shared" si="1"/>
        <v>0</v>
      </c>
    </row>
    <row r="42" spans="2:8">
      <c r="B42" s="61" t="s">
        <v>213</v>
      </c>
      <c r="C42" s="62"/>
      <c r="D42" s="62"/>
      <c r="E42" s="62"/>
      <c r="F42" s="62">
        <f t="shared" si="0"/>
        <v>0</v>
      </c>
      <c r="G42" s="62"/>
      <c r="H42" s="62">
        <f t="shared" si="1"/>
        <v>0</v>
      </c>
    </row>
    <row r="43" spans="2:8">
      <c r="B43" s="61" t="s">
        <v>215</v>
      </c>
      <c r="C43" s="62"/>
      <c r="D43" s="62"/>
      <c r="E43" s="62"/>
      <c r="F43" s="62">
        <f t="shared" si="0"/>
        <v>0</v>
      </c>
      <c r="G43" s="62"/>
      <c r="H43" s="62">
        <f t="shared" si="1"/>
        <v>0</v>
      </c>
    </row>
    <row r="44" spans="2:8">
      <c r="B44" s="61" t="s">
        <v>217</v>
      </c>
      <c r="C44" s="62"/>
      <c r="D44" s="62"/>
      <c r="E44" s="62"/>
      <c r="F44" s="62">
        <f t="shared" si="0"/>
        <v>0</v>
      </c>
      <c r="G44" s="62"/>
      <c r="H44" s="62">
        <f t="shared" si="1"/>
        <v>0</v>
      </c>
    </row>
    <row r="45" spans="2:8">
      <c r="B45" s="57" t="s">
        <v>219</v>
      </c>
      <c r="C45" s="58">
        <f>+C46+C47+C48+C49+C50+C51+C52+C53+C54+C55+C56+C57+C58+C59+C60+C61+C62+C63+C64+C65+C66+C67+C68+C69+C70+C71+C72-ABS(C73)-ABS(C74)</f>
        <v>1638000</v>
      </c>
      <c r="D45" s="58">
        <f>+D46+D47+D48+D49+D50+D51+D52+D53+D54+D55+D56+D57+D58+D59+D60+D61+D62+D63+D64+D65+D66+D67+D68+D69+D70+D71+D72-ABS(D73)-ABS(D74)</f>
        <v>2750512</v>
      </c>
      <c r="E45" s="58">
        <f>+E46+E47+E48+E49+E50+E51+E52+E53+E54+E55+E56+E57+E58+E59+E60+E61+E62+E63+E64+E65+E66+E67+E68+E69+E70+E71+E72-ABS(E73)-ABS(E74)</f>
        <v>283422</v>
      </c>
      <c r="F45" s="58">
        <f t="shared" si="0"/>
        <v>4671934</v>
      </c>
      <c r="G45" s="58">
        <f>+G46+G47+G48+G49+G50+G51+G52+G53+G54+G55+G56+G57+G58+G59+G60+G61+G62+G63+G64+G65+G66+G67+G68+G69+G70+G71+G72-ABS(G73)-ABS(G74)</f>
        <v>0</v>
      </c>
      <c r="H45" s="58">
        <f t="shared" si="1"/>
        <v>4671934</v>
      </c>
    </row>
    <row r="46" spans="2:8">
      <c r="B46" s="59" t="s">
        <v>211</v>
      </c>
      <c r="C46" s="60"/>
      <c r="D46" s="60"/>
      <c r="E46" s="60"/>
      <c r="F46" s="60">
        <f t="shared" si="0"/>
        <v>0</v>
      </c>
      <c r="G46" s="60"/>
      <c r="H46" s="60">
        <f t="shared" si="1"/>
        <v>0</v>
      </c>
    </row>
    <row r="47" spans="2:8">
      <c r="B47" s="61" t="s">
        <v>213</v>
      </c>
      <c r="C47" s="62"/>
      <c r="D47" s="62"/>
      <c r="E47" s="62">
        <v>4</v>
      </c>
      <c r="F47" s="62">
        <f t="shared" si="0"/>
        <v>4</v>
      </c>
      <c r="G47" s="62"/>
      <c r="H47" s="62">
        <f t="shared" si="1"/>
        <v>4</v>
      </c>
    </row>
    <row r="48" spans="2:8">
      <c r="B48" s="61" t="s">
        <v>223</v>
      </c>
      <c r="C48" s="62"/>
      <c r="D48" s="62"/>
      <c r="E48" s="62"/>
      <c r="F48" s="62">
        <f t="shared" si="0"/>
        <v>0</v>
      </c>
      <c r="G48" s="62"/>
      <c r="H48" s="62">
        <f t="shared" si="1"/>
        <v>0</v>
      </c>
    </row>
    <row r="49" spans="2:8">
      <c r="B49" s="61" t="s">
        <v>225</v>
      </c>
      <c r="C49" s="62"/>
      <c r="D49" s="62"/>
      <c r="E49" s="62"/>
      <c r="F49" s="62">
        <f t="shared" si="0"/>
        <v>0</v>
      </c>
      <c r="G49" s="62"/>
      <c r="H49" s="62">
        <f t="shared" si="1"/>
        <v>0</v>
      </c>
    </row>
    <row r="50" spans="2:8">
      <c r="B50" s="61" t="s">
        <v>227</v>
      </c>
      <c r="C50" s="62"/>
      <c r="D50" s="62">
        <v>2</v>
      </c>
      <c r="E50" s="62"/>
      <c r="F50" s="62">
        <f t="shared" si="0"/>
        <v>2</v>
      </c>
      <c r="G50" s="62"/>
      <c r="H50" s="62">
        <f t="shared" si="1"/>
        <v>2</v>
      </c>
    </row>
    <row r="51" spans="2:8">
      <c r="B51" s="61" t="s">
        <v>229</v>
      </c>
      <c r="C51" s="62"/>
      <c r="D51" s="62">
        <v>533510</v>
      </c>
      <c r="E51" s="62">
        <v>283418</v>
      </c>
      <c r="F51" s="62">
        <f t="shared" si="0"/>
        <v>816928</v>
      </c>
      <c r="G51" s="62"/>
      <c r="H51" s="62">
        <f t="shared" si="1"/>
        <v>816928</v>
      </c>
    </row>
    <row r="52" spans="2:8">
      <c r="B52" s="61" t="s">
        <v>231</v>
      </c>
      <c r="C52" s="62"/>
      <c r="D52" s="62"/>
      <c r="E52" s="62"/>
      <c r="F52" s="62">
        <f t="shared" si="0"/>
        <v>0</v>
      </c>
      <c r="G52" s="62"/>
      <c r="H52" s="62">
        <f t="shared" si="1"/>
        <v>0</v>
      </c>
    </row>
    <row r="53" spans="2:8">
      <c r="B53" s="61" t="s">
        <v>233</v>
      </c>
      <c r="C53" s="62"/>
      <c r="D53" s="62"/>
      <c r="E53" s="62"/>
      <c r="F53" s="62">
        <f t="shared" si="0"/>
        <v>0</v>
      </c>
      <c r="G53" s="62"/>
      <c r="H53" s="62">
        <f t="shared" si="1"/>
        <v>0</v>
      </c>
    </row>
    <row r="54" spans="2:8">
      <c r="B54" s="61" t="s">
        <v>235</v>
      </c>
      <c r="C54" s="62"/>
      <c r="D54" s="62"/>
      <c r="E54" s="62"/>
      <c r="F54" s="62">
        <f t="shared" si="0"/>
        <v>0</v>
      </c>
      <c r="G54" s="62"/>
      <c r="H54" s="62">
        <f t="shared" si="1"/>
        <v>0</v>
      </c>
    </row>
    <row r="55" spans="2:8">
      <c r="B55" s="61" t="s">
        <v>237</v>
      </c>
      <c r="C55" s="62"/>
      <c r="D55" s="62"/>
      <c r="E55" s="62"/>
      <c r="F55" s="62">
        <f t="shared" si="0"/>
        <v>0</v>
      </c>
      <c r="G55" s="62"/>
      <c r="H55" s="62">
        <f t="shared" si="1"/>
        <v>0</v>
      </c>
    </row>
    <row r="56" spans="2:8">
      <c r="B56" s="61" t="s">
        <v>239</v>
      </c>
      <c r="C56" s="62"/>
      <c r="D56" s="62"/>
      <c r="E56" s="62"/>
      <c r="F56" s="62">
        <f t="shared" si="0"/>
        <v>0</v>
      </c>
      <c r="G56" s="62"/>
      <c r="H56" s="62">
        <f t="shared" si="1"/>
        <v>0</v>
      </c>
    </row>
    <row r="57" spans="2:8">
      <c r="B57" s="61" t="s">
        <v>217</v>
      </c>
      <c r="C57" s="62"/>
      <c r="D57" s="62"/>
      <c r="E57" s="62"/>
      <c r="F57" s="62">
        <f t="shared" si="0"/>
        <v>0</v>
      </c>
      <c r="G57" s="62"/>
      <c r="H57" s="62">
        <f t="shared" si="1"/>
        <v>0</v>
      </c>
    </row>
    <row r="58" spans="2:8">
      <c r="B58" s="61" t="s">
        <v>242</v>
      </c>
      <c r="C58" s="62"/>
      <c r="D58" s="62"/>
      <c r="E58" s="62"/>
      <c r="F58" s="62">
        <f t="shared" si="0"/>
        <v>0</v>
      </c>
      <c r="G58" s="62"/>
      <c r="H58" s="62">
        <f t="shared" si="1"/>
        <v>0</v>
      </c>
    </row>
    <row r="59" spans="2:8">
      <c r="B59" s="61" t="s">
        <v>244</v>
      </c>
      <c r="C59" s="62"/>
      <c r="D59" s="62"/>
      <c r="E59" s="62"/>
      <c r="F59" s="62">
        <f t="shared" si="0"/>
        <v>0</v>
      </c>
      <c r="G59" s="62"/>
      <c r="H59" s="62">
        <f t="shared" si="1"/>
        <v>0</v>
      </c>
    </row>
    <row r="60" spans="2:8">
      <c r="B60" s="61" t="s">
        <v>304</v>
      </c>
      <c r="C60" s="62"/>
      <c r="D60" s="62"/>
      <c r="E60" s="62"/>
      <c r="F60" s="62">
        <f t="shared" si="0"/>
        <v>0</v>
      </c>
      <c r="G60" s="62"/>
      <c r="H60" s="62">
        <f t="shared" si="1"/>
        <v>0</v>
      </c>
    </row>
    <row r="61" spans="2:8">
      <c r="B61" s="61" t="s">
        <v>351</v>
      </c>
      <c r="C61" s="62"/>
      <c r="D61" s="62"/>
      <c r="E61" s="62"/>
      <c r="F61" s="62">
        <f t="shared" si="0"/>
        <v>0</v>
      </c>
      <c r="G61" s="62"/>
      <c r="H61" s="62">
        <f t="shared" si="1"/>
        <v>0</v>
      </c>
    </row>
    <row r="62" spans="2:8">
      <c r="B62" s="61" t="s">
        <v>246</v>
      </c>
      <c r="C62" s="62">
        <v>1638000</v>
      </c>
      <c r="D62" s="62">
        <v>1737000</v>
      </c>
      <c r="E62" s="62"/>
      <c r="F62" s="62">
        <f t="shared" si="0"/>
        <v>3375000</v>
      </c>
      <c r="G62" s="62"/>
      <c r="H62" s="62">
        <f t="shared" si="1"/>
        <v>3375000</v>
      </c>
    </row>
    <row r="63" spans="2:8">
      <c r="B63" s="61" t="s">
        <v>248</v>
      </c>
      <c r="C63" s="62"/>
      <c r="D63" s="62"/>
      <c r="E63" s="62"/>
      <c r="F63" s="62">
        <f t="shared" si="0"/>
        <v>0</v>
      </c>
      <c r="G63" s="62"/>
      <c r="H63" s="62">
        <f t="shared" si="1"/>
        <v>0</v>
      </c>
    </row>
    <row r="64" spans="2:8">
      <c r="B64" s="61" t="s">
        <v>250</v>
      </c>
      <c r="C64" s="62"/>
      <c r="D64" s="62"/>
      <c r="E64" s="62"/>
      <c r="F64" s="62">
        <f t="shared" si="0"/>
        <v>0</v>
      </c>
      <c r="G64" s="62"/>
      <c r="H64" s="62">
        <f t="shared" si="1"/>
        <v>0</v>
      </c>
    </row>
    <row r="65" spans="2:8">
      <c r="B65" s="61" t="s">
        <v>252</v>
      </c>
      <c r="C65" s="62"/>
      <c r="D65" s="62"/>
      <c r="E65" s="62"/>
      <c r="F65" s="62">
        <f t="shared" si="0"/>
        <v>0</v>
      </c>
      <c r="G65" s="62"/>
      <c r="H65" s="62">
        <f t="shared" si="1"/>
        <v>0</v>
      </c>
    </row>
    <row r="66" spans="2:8">
      <c r="B66" s="61" t="s">
        <v>254</v>
      </c>
      <c r="C66" s="62"/>
      <c r="D66" s="62"/>
      <c r="E66" s="62"/>
      <c r="F66" s="62">
        <f t="shared" si="0"/>
        <v>0</v>
      </c>
      <c r="G66" s="62"/>
      <c r="H66" s="62">
        <f t="shared" si="1"/>
        <v>0</v>
      </c>
    </row>
    <row r="67" spans="2:8">
      <c r="B67" s="61" t="s">
        <v>256</v>
      </c>
      <c r="C67" s="62"/>
      <c r="D67" s="62"/>
      <c r="E67" s="62"/>
      <c r="F67" s="62">
        <f t="shared" si="0"/>
        <v>0</v>
      </c>
      <c r="G67" s="62"/>
      <c r="H67" s="62">
        <f t="shared" si="1"/>
        <v>0</v>
      </c>
    </row>
    <row r="68" spans="2:8">
      <c r="B68" s="61" t="s">
        <v>258</v>
      </c>
      <c r="C68" s="62"/>
      <c r="D68" s="62"/>
      <c r="E68" s="62"/>
      <c r="F68" s="62">
        <f t="shared" si="0"/>
        <v>0</v>
      </c>
      <c r="G68" s="62"/>
      <c r="H68" s="62">
        <f t="shared" si="1"/>
        <v>0</v>
      </c>
    </row>
    <row r="69" spans="2:8">
      <c r="B69" s="61" t="s">
        <v>260</v>
      </c>
      <c r="C69" s="62"/>
      <c r="D69" s="62"/>
      <c r="E69" s="62"/>
      <c r="F69" s="62">
        <f t="shared" si="0"/>
        <v>0</v>
      </c>
      <c r="G69" s="62"/>
      <c r="H69" s="62">
        <f t="shared" si="1"/>
        <v>0</v>
      </c>
    </row>
    <row r="70" spans="2:8">
      <c r="B70" s="61" t="s">
        <v>262</v>
      </c>
      <c r="C70" s="62"/>
      <c r="D70" s="62">
        <v>480000</v>
      </c>
      <c r="E70" s="62"/>
      <c r="F70" s="62">
        <f t="shared" si="0"/>
        <v>480000</v>
      </c>
      <c r="G70" s="62"/>
      <c r="H70" s="62">
        <f t="shared" si="1"/>
        <v>480000</v>
      </c>
    </row>
    <row r="71" spans="2:8">
      <c r="B71" s="61" t="s">
        <v>264</v>
      </c>
      <c r="C71" s="62"/>
      <c r="D71" s="62"/>
      <c r="E71" s="62"/>
      <c r="F71" s="62">
        <f t="shared" si="0"/>
        <v>0</v>
      </c>
      <c r="G71" s="62"/>
      <c r="H71" s="62">
        <f t="shared" si="1"/>
        <v>0</v>
      </c>
    </row>
    <row r="72" spans="2:8">
      <c r="B72" s="61" t="s">
        <v>266</v>
      </c>
      <c r="C72" s="62"/>
      <c r="D72" s="62"/>
      <c r="E72" s="62"/>
      <c r="F72" s="62">
        <f t="shared" si="0"/>
        <v>0</v>
      </c>
      <c r="G72" s="62"/>
      <c r="H72" s="62">
        <f t="shared" si="1"/>
        <v>0</v>
      </c>
    </row>
    <row r="73" spans="2:8">
      <c r="B73" s="61" t="s">
        <v>205</v>
      </c>
      <c r="C73" s="62"/>
      <c r="D73" s="62"/>
      <c r="E73" s="62"/>
      <c r="F73" s="62">
        <f t="shared" ref="F73:F136" si="2">+C73+D73+E73</f>
        <v>0</v>
      </c>
      <c r="G73" s="62"/>
      <c r="H73" s="62">
        <f t="shared" ref="H73:H136" si="3">F73-ABS(G73)</f>
        <v>0</v>
      </c>
    </row>
    <row r="74" spans="2:8">
      <c r="B74" s="63" t="s">
        <v>206</v>
      </c>
      <c r="C74" s="64"/>
      <c r="D74" s="64"/>
      <c r="E74" s="64"/>
      <c r="F74" s="64">
        <f t="shared" si="2"/>
        <v>0</v>
      </c>
      <c r="G74" s="64"/>
      <c r="H74" s="64">
        <f t="shared" si="3"/>
        <v>0</v>
      </c>
    </row>
    <row r="75" spans="2:8">
      <c r="B75" s="57" t="s">
        <v>268</v>
      </c>
      <c r="C75" s="58">
        <f>+C9 +C39</f>
        <v>45657934</v>
      </c>
      <c r="D75" s="58">
        <f>+D9 +D39</f>
        <v>57116359</v>
      </c>
      <c r="E75" s="58">
        <f>+E9 +E39</f>
        <v>896310</v>
      </c>
      <c r="F75" s="58">
        <f t="shared" si="2"/>
        <v>103670603</v>
      </c>
      <c r="G75" s="58">
        <f>+G9 +G39</f>
        <v>0</v>
      </c>
      <c r="H75" s="58">
        <f t="shared" si="3"/>
        <v>103670603</v>
      </c>
    </row>
    <row r="76" spans="2:8">
      <c r="B76" s="45" t="s">
        <v>305</v>
      </c>
      <c r="C76" s="56"/>
      <c r="D76" s="56"/>
      <c r="E76" s="56"/>
      <c r="F76" s="56"/>
      <c r="G76" s="56"/>
      <c r="H76" s="56"/>
    </row>
    <row r="77" spans="2:8">
      <c r="B77" s="57" t="s">
        <v>160</v>
      </c>
      <c r="C77" s="58">
        <f>+C78+C79+C80+C81+C82+C83+C84+C85+C86+C87+C88+C89+C90+C91+C92+C93+C94+C95+C96+C97+C98+C99+C100+C101+C102</f>
        <v>46019934</v>
      </c>
      <c r="D77" s="58">
        <f>+D78+D79+D80+D81+D82+D83+D84+D85+D86+D87+D88+D89+D90+D91+D92+D93+D94+D95+D96+D97+D98+D99+D100+D101+D102</f>
        <v>8551410</v>
      </c>
      <c r="E77" s="58">
        <f>+E78+E79+E80+E81+E82+E83+E84+E85+E86+E87+E88+E89+E90+E91+E92+E93+E94+E95+E96+E97+E98+E99+E100+E101+E102</f>
        <v>110</v>
      </c>
      <c r="F77" s="58">
        <f t="shared" si="2"/>
        <v>54571454</v>
      </c>
      <c r="G77" s="58">
        <f>+G78+G79+G80+G81+G82+G83+G84+G85+G86+G87+G88+G89+G90+G91+G92+G93+G94+G95+G96+G97+G98+G99+G100+G101+G102</f>
        <v>0</v>
      </c>
      <c r="H77" s="58">
        <f t="shared" si="3"/>
        <v>54571454</v>
      </c>
    </row>
    <row r="78" spans="2:8">
      <c r="B78" s="59" t="s">
        <v>162</v>
      </c>
      <c r="C78" s="60"/>
      <c r="D78" s="60"/>
      <c r="E78" s="60"/>
      <c r="F78" s="60">
        <f t="shared" si="2"/>
        <v>0</v>
      </c>
      <c r="G78" s="60"/>
      <c r="H78" s="60">
        <f t="shared" si="3"/>
        <v>0</v>
      </c>
    </row>
    <row r="79" spans="2:8">
      <c r="B79" s="61" t="s">
        <v>164</v>
      </c>
      <c r="C79" s="62">
        <v>4042698</v>
      </c>
      <c r="D79" s="62">
        <v>4761212</v>
      </c>
      <c r="E79" s="62">
        <v>110</v>
      </c>
      <c r="F79" s="62">
        <f t="shared" si="2"/>
        <v>8804020</v>
      </c>
      <c r="G79" s="62"/>
      <c r="H79" s="62">
        <f t="shared" si="3"/>
        <v>8804020</v>
      </c>
    </row>
    <row r="80" spans="2:8">
      <c r="B80" s="61" t="s">
        <v>166</v>
      </c>
      <c r="C80" s="62">
        <v>39319094</v>
      </c>
      <c r="D80" s="62">
        <v>5104</v>
      </c>
      <c r="E80" s="62"/>
      <c r="F80" s="62">
        <f t="shared" si="2"/>
        <v>39324198</v>
      </c>
      <c r="G80" s="62"/>
      <c r="H80" s="62">
        <f t="shared" si="3"/>
        <v>39324198</v>
      </c>
    </row>
    <row r="81" spans="2:8">
      <c r="B81" s="61" t="s">
        <v>168</v>
      </c>
      <c r="C81" s="62"/>
      <c r="D81" s="62"/>
      <c r="E81" s="62"/>
      <c r="F81" s="62">
        <f t="shared" si="2"/>
        <v>0</v>
      </c>
      <c r="G81" s="62"/>
      <c r="H81" s="62">
        <f t="shared" si="3"/>
        <v>0</v>
      </c>
    </row>
    <row r="82" spans="2:8">
      <c r="B82" s="61" t="s">
        <v>170</v>
      </c>
      <c r="C82" s="62"/>
      <c r="D82" s="62"/>
      <c r="E82" s="62"/>
      <c r="F82" s="62">
        <f t="shared" si="2"/>
        <v>0</v>
      </c>
      <c r="G82" s="62"/>
      <c r="H82" s="62">
        <f t="shared" si="3"/>
        <v>0</v>
      </c>
    </row>
    <row r="83" spans="2:8">
      <c r="B83" s="61" t="s">
        <v>172</v>
      </c>
      <c r="C83" s="62"/>
      <c r="D83" s="62"/>
      <c r="E83" s="62"/>
      <c r="F83" s="62">
        <f t="shared" si="2"/>
        <v>0</v>
      </c>
      <c r="G83" s="62"/>
      <c r="H83" s="62">
        <f t="shared" si="3"/>
        <v>0</v>
      </c>
    </row>
    <row r="84" spans="2:8">
      <c r="B84" s="61" t="s">
        <v>174</v>
      </c>
      <c r="C84" s="62"/>
      <c r="D84" s="62"/>
      <c r="E84" s="62"/>
      <c r="F84" s="62">
        <f t="shared" si="2"/>
        <v>0</v>
      </c>
      <c r="G84" s="62"/>
      <c r="H84" s="62">
        <f t="shared" si="3"/>
        <v>0</v>
      </c>
    </row>
    <row r="85" spans="2:8">
      <c r="B85" s="61" t="s">
        <v>176</v>
      </c>
      <c r="C85" s="62"/>
      <c r="D85" s="62"/>
      <c r="E85" s="62"/>
      <c r="F85" s="62">
        <f t="shared" si="2"/>
        <v>0</v>
      </c>
      <c r="G85" s="62"/>
      <c r="H85" s="62">
        <f t="shared" si="3"/>
        <v>0</v>
      </c>
    </row>
    <row r="86" spans="2:8">
      <c r="B86" s="61" t="s">
        <v>178</v>
      </c>
      <c r="C86" s="62"/>
      <c r="D86" s="62"/>
      <c r="E86" s="62"/>
      <c r="F86" s="62">
        <f t="shared" si="2"/>
        <v>0</v>
      </c>
      <c r="G86" s="62"/>
      <c r="H86" s="62">
        <f t="shared" si="3"/>
        <v>0</v>
      </c>
    </row>
    <row r="87" spans="2:8">
      <c r="B87" s="61" t="s">
        <v>180</v>
      </c>
      <c r="C87" s="62"/>
      <c r="D87" s="62"/>
      <c r="E87" s="62"/>
      <c r="F87" s="62">
        <f t="shared" si="2"/>
        <v>0</v>
      </c>
      <c r="G87" s="62"/>
      <c r="H87" s="62">
        <f t="shared" si="3"/>
        <v>0</v>
      </c>
    </row>
    <row r="88" spans="2:8">
      <c r="B88" s="61" t="s">
        <v>182</v>
      </c>
      <c r="C88" s="62"/>
      <c r="D88" s="62"/>
      <c r="E88" s="62"/>
      <c r="F88" s="62">
        <f t="shared" si="2"/>
        <v>0</v>
      </c>
      <c r="G88" s="62"/>
      <c r="H88" s="62">
        <f t="shared" si="3"/>
        <v>0</v>
      </c>
    </row>
    <row r="89" spans="2:8">
      <c r="B89" s="61" t="s">
        <v>184</v>
      </c>
      <c r="C89" s="62"/>
      <c r="D89" s="62"/>
      <c r="E89" s="62"/>
      <c r="F89" s="62">
        <f t="shared" si="2"/>
        <v>0</v>
      </c>
      <c r="G89" s="62"/>
      <c r="H89" s="62">
        <f t="shared" si="3"/>
        <v>0</v>
      </c>
    </row>
    <row r="90" spans="2:8">
      <c r="B90" s="61" t="s">
        <v>306</v>
      </c>
      <c r="C90" s="62"/>
      <c r="D90" s="62"/>
      <c r="E90" s="62"/>
      <c r="F90" s="62">
        <f t="shared" si="2"/>
        <v>0</v>
      </c>
      <c r="G90" s="62"/>
      <c r="H90" s="62">
        <f t="shared" si="3"/>
        <v>0</v>
      </c>
    </row>
    <row r="91" spans="2:8">
      <c r="B91" s="61" t="s">
        <v>352</v>
      </c>
      <c r="C91" s="62"/>
      <c r="D91" s="62"/>
      <c r="E91" s="62"/>
      <c r="F91" s="62">
        <f t="shared" si="2"/>
        <v>0</v>
      </c>
      <c r="G91" s="62"/>
      <c r="H91" s="62">
        <f t="shared" si="3"/>
        <v>0</v>
      </c>
    </row>
    <row r="92" spans="2:8">
      <c r="B92" s="61" t="s">
        <v>186</v>
      </c>
      <c r="C92" s="62"/>
      <c r="D92" s="62"/>
      <c r="E92" s="62"/>
      <c r="F92" s="62">
        <f t="shared" si="2"/>
        <v>0</v>
      </c>
      <c r="G92" s="62"/>
      <c r="H92" s="62">
        <f t="shared" si="3"/>
        <v>0</v>
      </c>
    </row>
    <row r="93" spans="2:8">
      <c r="B93" s="61" t="s">
        <v>188</v>
      </c>
      <c r="C93" s="62"/>
      <c r="D93" s="62"/>
      <c r="E93" s="62"/>
      <c r="F93" s="62">
        <f t="shared" si="2"/>
        <v>0</v>
      </c>
      <c r="G93" s="62"/>
      <c r="H93" s="62">
        <f t="shared" si="3"/>
        <v>0</v>
      </c>
    </row>
    <row r="94" spans="2:8">
      <c r="B94" s="61" t="s">
        <v>190</v>
      </c>
      <c r="C94" s="62">
        <v>319100</v>
      </c>
      <c r="D94" s="62">
        <v>440</v>
      </c>
      <c r="E94" s="62"/>
      <c r="F94" s="62">
        <f t="shared" si="2"/>
        <v>319540</v>
      </c>
      <c r="G94" s="62"/>
      <c r="H94" s="62">
        <f t="shared" si="3"/>
        <v>319540</v>
      </c>
    </row>
    <row r="95" spans="2:8">
      <c r="B95" s="61" t="s">
        <v>192</v>
      </c>
      <c r="C95" s="62">
        <v>339042</v>
      </c>
      <c r="D95" s="62">
        <v>286654</v>
      </c>
      <c r="E95" s="62"/>
      <c r="F95" s="62">
        <f t="shared" si="2"/>
        <v>625696</v>
      </c>
      <c r="G95" s="62"/>
      <c r="H95" s="62">
        <f t="shared" si="3"/>
        <v>625696</v>
      </c>
    </row>
    <row r="96" spans="2:8">
      <c r="B96" s="61" t="s">
        <v>194</v>
      </c>
      <c r="C96" s="62"/>
      <c r="D96" s="62"/>
      <c r="E96" s="62"/>
      <c r="F96" s="62">
        <f t="shared" si="2"/>
        <v>0</v>
      </c>
      <c r="G96" s="62"/>
      <c r="H96" s="62">
        <f t="shared" si="3"/>
        <v>0</v>
      </c>
    </row>
    <row r="97" spans="2:8">
      <c r="B97" s="61" t="s">
        <v>196</v>
      </c>
      <c r="C97" s="62"/>
      <c r="D97" s="62"/>
      <c r="E97" s="62"/>
      <c r="F97" s="62">
        <f t="shared" si="2"/>
        <v>0</v>
      </c>
      <c r="G97" s="62"/>
      <c r="H97" s="62">
        <f t="shared" si="3"/>
        <v>0</v>
      </c>
    </row>
    <row r="98" spans="2:8">
      <c r="B98" s="61" t="s">
        <v>307</v>
      </c>
      <c r="C98" s="62"/>
      <c r="D98" s="62"/>
      <c r="E98" s="62"/>
      <c r="F98" s="62">
        <f t="shared" si="2"/>
        <v>0</v>
      </c>
      <c r="G98" s="62"/>
      <c r="H98" s="62">
        <f t="shared" si="3"/>
        <v>0</v>
      </c>
    </row>
    <row r="99" spans="2:8">
      <c r="B99" s="61" t="s">
        <v>353</v>
      </c>
      <c r="C99" s="62"/>
      <c r="D99" s="62"/>
      <c r="E99" s="62"/>
      <c r="F99" s="62">
        <f t="shared" si="2"/>
        <v>0</v>
      </c>
      <c r="G99" s="62"/>
      <c r="H99" s="62">
        <f t="shared" si="3"/>
        <v>0</v>
      </c>
    </row>
    <row r="100" spans="2:8">
      <c r="B100" s="61" t="s">
        <v>198</v>
      </c>
      <c r="C100" s="62"/>
      <c r="D100" s="62"/>
      <c r="E100" s="62"/>
      <c r="F100" s="62">
        <f t="shared" si="2"/>
        <v>0</v>
      </c>
      <c r="G100" s="62"/>
      <c r="H100" s="62">
        <f t="shared" si="3"/>
        <v>0</v>
      </c>
    </row>
    <row r="101" spans="2:8">
      <c r="B101" s="61" t="s">
        <v>200</v>
      </c>
      <c r="C101" s="62">
        <v>2000000</v>
      </c>
      <c r="D101" s="62">
        <v>3498000</v>
      </c>
      <c r="E101" s="62"/>
      <c r="F101" s="62">
        <f t="shared" si="2"/>
        <v>5498000</v>
      </c>
      <c r="G101" s="62"/>
      <c r="H101" s="62">
        <f t="shared" si="3"/>
        <v>5498000</v>
      </c>
    </row>
    <row r="102" spans="2:8">
      <c r="B102" s="61" t="s">
        <v>202</v>
      </c>
      <c r="C102" s="62"/>
      <c r="D102" s="62"/>
      <c r="E102" s="62"/>
      <c r="F102" s="62">
        <f t="shared" si="2"/>
        <v>0</v>
      </c>
      <c r="G102" s="62"/>
      <c r="H102" s="62">
        <f t="shared" si="3"/>
        <v>0</v>
      </c>
    </row>
    <row r="103" spans="2:8">
      <c r="B103" s="57" t="s">
        <v>208</v>
      </c>
      <c r="C103" s="58">
        <f>+C104+C105+C106+C107+C108+C109+C110+C111+C112+C113+C114+C115+C116</f>
        <v>1638000</v>
      </c>
      <c r="D103" s="58">
        <f>+D104+D105+D106+D107+D108+D109+D110+D111+D112+D113+D114+D115+D116</f>
        <v>1737000</v>
      </c>
      <c r="E103" s="58">
        <f>+E104+E105+E106+E107+E108+E109+E110+E111+E112+E113+E114+E115+E116</f>
        <v>0</v>
      </c>
      <c r="F103" s="58">
        <f t="shared" si="2"/>
        <v>3375000</v>
      </c>
      <c r="G103" s="58">
        <f>+G104+G105+G106+G107+G108+G109+G110+G111+G112+G113+G114+G115+G116</f>
        <v>0</v>
      </c>
      <c r="H103" s="58">
        <f t="shared" si="3"/>
        <v>3375000</v>
      </c>
    </row>
    <row r="104" spans="2:8">
      <c r="B104" s="59" t="s">
        <v>210</v>
      </c>
      <c r="C104" s="60"/>
      <c r="D104" s="60"/>
      <c r="E104" s="60"/>
      <c r="F104" s="60">
        <f t="shared" si="2"/>
        <v>0</v>
      </c>
      <c r="G104" s="60"/>
      <c r="H104" s="60">
        <f t="shared" si="3"/>
        <v>0</v>
      </c>
    </row>
    <row r="105" spans="2:8">
      <c r="B105" s="61" t="s">
        <v>212</v>
      </c>
      <c r="C105" s="62"/>
      <c r="D105" s="62"/>
      <c r="E105" s="62"/>
      <c r="F105" s="62">
        <f t="shared" si="2"/>
        <v>0</v>
      </c>
      <c r="G105" s="62"/>
      <c r="H105" s="62">
        <f t="shared" si="3"/>
        <v>0</v>
      </c>
    </row>
    <row r="106" spans="2:8">
      <c r="B106" s="61" t="s">
        <v>214</v>
      </c>
      <c r="C106" s="62"/>
      <c r="D106" s="62"/>
      <c r="E106" s="62"/>
      <c r="F106" s="62">
        <f t="shared" si="2"/>
        <v>0</v>
      </c>
      <c r="G106" s="62"/>
      <c r="H106" s="62">
        <f t="shared" si="3"/>
        <v>0</v>
      </c>
    </row>
    <row r="107" spans="2:8">
      <c r="B107" s="61" t="s">
        <v>216</v>
      </c>
      <c r="C107" s="62"/>
      <c r="D107" s="62"/>
      <c r="E107" s="62"/>
      <c r="F107" s="62">
        <f t="shared" si="2"/>
        <v>0</v>
      </c>
      <c r="G107" s="62"/>
      <c r="H107" s="62">
        <f t="shared" si="3"/>
        <v>0</v>
      </c>
    </row>
    <row r="108" spans="2:8">
      <c r="B108" s="61" t="s">
        <v>218</v>
      </c>
      <c r="C108" s="62"/>
      <c r="D108" s="62"/>
      <c r="E108" s="62"/>
      <c r="F108" s="62">
        <f t="shared" si="2"/>
        <v>0</v>
      </c>
      <c r="G108" s="62"/>
      <c r="H108" s="62">
        <f t="shared" si="3"/>
        <v>0</v>
      </c>
    </row>
    <row r="109" spans="2:8">
      <c r="B109" s="61" t="s">
        <v>220</v>
      </c>
      <c r="C109" s="62"/>
      <c r="D109" s="62"/>
      <c r="E109" s="62"/>
      <c r="F109" s="62">
        <f t="shared" si="2"/>
        <v>0</v>
      </c>
      <c r="G109" s="62"/>
      <c r="H109" s="62">
        <f t="shared" si="3"/>
        <v>0</v>
      </c>
    </row>
    <row r="110" spans="2:8">
      <c r="B110" s="61" t="s">
        <v>308</v>
      </c>
      <c r="C110" s="62"/>
      <c r="D110" s="62"/>
      <c r="E110" s="62"/>
      <c r="F110" s="62">
        <f t="shared" si="2"/>
        <v>0</v>
      </c>
      <c r="G110" s="62"/>
      <c r="H110" s="62">
        <f t="shared" si="3"/>
        <v>0</v>
      </c>
    </row>
    <row r="111" spans="2:8">
      <c r="B111" s="61" t="s">
        <v>354</v>
      </c>
      <c r="C111" s="62"/>
      <c r="D111" s="62"/>
      <c r="E111" s="62"/>
      <c r="F111" s="62">
        <f t="shared" si="2"/>
        <v>0</v>
      </c>
      <c r="G111" s="62"/>
      <c r="H111" s="62">
        <f t="shared" si="3"/>
        <v>0</v>
      </c>
    </row>
    <row r="112" spans="2:8">
      <c r="B112" s="61" t="s">
        <v>221</v>
      </c>
      <c r="C112" s="62">
        <v>1638000</v>
      </c>
      <c r="D112" s="62">
        <v>1737000</v>
      </c>
      <c r="E112" s="62"/>
      <c r="F112" s="62">
        <f t="shared" si="2"/>
        <v>3375000</v>
      </c>
      <c r="G112" s="62"/>
      <c r="H112" s="62">
        <f t="shared" si="3"/>
        <v>3375000</v>
      </c>
    </row>
    <row r="113" spans="2:8">
      <c r="B113" s="61" t="s">
        <v>222</v>
      </c>
      <c r="C113" s="62"/>
      <c r="D113" s="62"/>
      <c r="E113" s="62"/>
      <c r="F113" s="62">
        <f t="shared" si="2"/>
        <v>0</v>
      </c>
      <c r="G113" s="62"/>
      <c r="H113" s="62">
        <f t="shared" si="3"/>
        <v>0</v>
      </c>
    </row>
    <row r="114" spans="2:8">
      <c r="B114" s="61" t="s">
        <v>224</v>
      </c>
      <c r="C114" s="62"/>
      <c r="D114" s="62"/>
      <c r="E114" s="62"/>
      <c r="F114" s="62">
        <f t="shared" si="2"/>
        <v>0</v>
      </c>
      <c r="G114" s="62"/>
      <c r="H114" s="62">
        <f t="shared" si="3"/>
        <v>0</v>
      </c>
    </row>
    <row r="115" spans="2:8">
      <c r="B115" s="61" t="s">
        <v>226</v>
      </c>
      <c r="C115" s="62"/>
      <c r="D115" s="62"/>
      <c r="E115" s="62"/>
      <c r="F115" s="62">
        <f t="shared" si="2"/>
        <v>0</v>
      </c>
      <c r="G115" s="62"/>
      <c r="H115" s="62">
        <f t="shared" si="3"/>
        <v>0</v>
      </c>
    </row>
    <row r="116" spans="2:8">
      <c r="B116" s="61" t="s">
        <v>228</v>
      </c>
      <c r="C116" s="62"/>
      <c r="D116" s="62"/>
      <c r="E116" s="62"/>
      <c r="F116" s="62">
        <f t="shared" si="2"/>
        <v>0</v>
      </c>
      <c r="G116" s="62"/>
      <c r="H116" s="62">
        <f t="shared" si="3"/>
        <v>0</v>
      </c>
    </row>
    <row r="117" spans="2:8">
      <c r="B117" s="57" t="s">
        <v>230</v>
      </c>
      <c r="C117" s="58">
        <f>+C77 +C103</f>
        <v>47657934</v>
      </c>
      <c r="D117" s="58">
        <f>+D77 +D103</f>
        <v>10288410</v>
      </c>
      <c r="E117" s="58">
        <f>+E77 +E103</f>
        <v>110</v>
      </c>
      <c r="F117" s="58">
        <f t="shared" si="2"/>
        <v>57946454</v>
      </c>
      <c r="G117" s="58">
        <f>+G77 +G103</f>
        <v>0</v>
      </c>
      <c r="H117" s="58">
        <f t="shared" si="3"/>
        <v>57946454</v>
      </c>
    </row>
    <row r="118" spans="2:8">
      <c r="B118" s="45" t="s">
        <v>232</v>
      </c>
      <c r="C118" s="56"/>
      <c r="D118" s="56"/>
      <c r="E118" s="56"/>
      <c r="F118" s="56"/>
      <c r="G118" s="56"/>
      <c r="H118" s="56"/>
    </row>
    <row r="119" spans="2:8">
      <c r="B119" s="59" t="s">
        <v>234</v>
      </c>
      <c r="C119" s="60">
        <f>+C120+C121+C122+C123</f>
        <v>0</v>
      </c>
      <c r="D119" s="60">
        <f>+D120+D121+D122+D123</f>
        <v>0</v>
      </c>
      <c r="E119" s="60">
        <f>+E120+E121+E122+E123</f>
        <v>0</v>
      </c>
      <c r="F119" s="60">
        <f t="shared" si="2"/>
        <v>0</v>
      </c>
      <c r="G119" s="60">
        <f>+G120+G121+G122+G123</f>
        <v>0</v>
      </c>
      <c r="H119" s="60">
        <f t="shared" si="3"/>
        <v>0</v>
      </c>
    </row>
    <row r="120" spans="2:8">
      <c r="B120" s="61" t="s">
        <v>236</v>
      </c>
      <c r="C120" s="62"/>
      <c r="D120" s="62"/>
      <c r="E120" s="62"/>
      <c r="F120" s="62">
        <f t="shared" si="2"/>
        <v>0</v>
      </c>
      <c r="G120" s="62"/>
      <c r="H120" s="62">
        <f t="shared" si="3"/>
        <v>0</v>
      </c>
    </row>
    <row r="121" spans="2:8">
      <c r="B121" s="61" t="s">
        <v>238</v>
      </c>
      <c r="C121" s="62"/>
      <c r="D121" s="62"/>
      <c r="E121" s="62"/>
      <c r="F121" s="62">
        <f t="shared" si="2"/>
        <v>0</v>
      </c>
      <c r="G121" s="62"/>
      <c r="H121" s="62">
        <f t="shared" si="3"/>
        <v>0</v>
      </c>
    </row>
    <row r="122" spans="2:8">
      <c r="B122" s="61" t="s">
        <v>240</v>
      </c>
      <c r="C122" s="62"/>
      <c r="D122" s="62"/>
      <c r="E122" s="62"/>
      <c r="F122" s="62">
        <f t="shared" si="2"/>
        <v>0</v>
      </c>
      <c r="G122" s="62"/>
      <c r="H122" s="62">
        <f t="shared" si="3"/>
        <v>0</v>
      </c>
    </row>
    <row r="123" spans="2:8">
      <c r="B123" s="61" t="s">
        <v>241</v>
      </c>
      <c r="C123" s="62"/>
      <c r="D123" s="62"/>
      <c r="E123" s="62"/>
      <c r="F123" s="62">
        <f t="shared" si="2"/>
        <v>0</v>
      </c>
      <c r="G123" s="62"/>
      <c r="H123" s="62">
        <f t="shared" si="3"/>
        <v>0</v>
      </c>
    </row>
    <row r="124" spans="2:8">
      <c r="B124" s="61" t="s">
        <v>243</v>
      </c>
      <c r="C124" s="62">
        <f>+C125+C126</f>
        <v>0</v>
      </c>
      <c r="D124" s="62">
        <f>+D125+D126</f>
        <v>0</v>
      </c>
      <c r="E124" s="62">
        <f>+E125+E126</f>
        <v>0</v>
      </c>
      <c r="F124" s="62">
        <f t="shared" si="2"/>
        <v>0</v>
      </c>
      <c r="G124" s="62">
        <f>+G125+G126</f>
        <v>0</v>
      </c>
      <c r="H124" s="62">
        <f t="shared" si="3"/>
        <v>0</v>
      </c>
    </row>
    <row r="125" spans="2:8">
      <c r="B125" s="61" t="s">
        <v>245</v>
      </c>
      <c r="C125" s="62"/>
      <c r="D125" s="62"/>
      <c r="E125" s="62"/>
      <c r="F125" s="62">
        <f t="shared" si="2"/>
        <v>0</v>
      </c>
      <c r="G125" s="62"/>
      <c r="H125" s="62">
        <f t="shared" si="3"/>
        <v>0</v>
      </c>
    </row>
    <row r="126" spans="2:8">
      <c r="B126" s="61" t="s">
        <v>247</v>
      </c>
      <c r="C126" s="62"/>
      <c r="D126" s="62"/>
      <c r="E126" s="62"/>
      <c r="F126" s="62">
        <f t="shared" si="2"/>
        <v>0</v>
      </c>
      <c r="G126" s="62"/>
      <c r="H126" s="62">
        <f t="shared" si="3"/>
        <v>0</v>
      </c>
    </row>
    <row r="127" spans="2:8">
      <c r="B127" s="61" t="s">
        <v>249</v>
      </c>
      <c r="C127" s="62">
        <f>+C128+C129+C130+C131+C132+C133</f>
        <v>0</v>
      </c>
      <c r="D127" s="62">
        <f>+D128+D129+D130+D131+D132+D133</f>
        <v>0</v>
      </c>
      <c r="E127" s="62">
        <f>+E128+E129+E130+E131+E132+E133</f>
        <v>0</v>
      </c>
      <c r="F127" s="62">
        <f t="shared" si="2"/>
        <v>0</v>
      </c>
      <c r="G127" s="62">
        <f>+G128+G129+G130+G131+G132+G133</f>
        <v>0</v>
      </c>
      <c r="H127" s="62">
        <f t="shared" si="3"/>
        <v>0</v>
      </c>
    </row>
    <row r="128" spans="2:8">
      <c r="B128" s="61" t="s">
        <v>251</v>
      </c>
      <c r="C128" s="62"/>
      <c r="D128" s="62"/>
      <c r="E128" s="62"/>
      <c r="F128" s="62">
        <f t="shared" si="2"/>
        <v>0</v>
      </c>
      <c r="G128" s="62"/>
      <c r="H128" s="62">
        <f t="shared" si="3"/>
        <v>0</v>
      </c>
    </row>
    <row r="129" spans="2:8">
      <c r="B129" s="61" t="s">
        <v>253</v>
      </c>
      <c r="C129" s="62"/>
      <c r="D129" s="62"/>
      <c r="E129" s="62"/>
      <c r="F129" s="62">
        <f t="shared" si="2"/>
        <v>0</v>
      </c>
      <c r="G129" s="62"/>
      <c r="H129" s="62">
        <f t="shared" si="3"/>
        <v>0</v>
      </c>
    </row>
    <row r="130" spans="2:8">
      <c r="B130" s="61" t="s">
        <v>255</v>
      </c>
      <c r="C130" s="62"/>
      <c r="D130" s="62"/>
      <c r="E130" s="62"/>
      <c r="F130" s="62">
        <f t="shared" si="2"/>
        <v>0</v>
      </c>
      <c r="G130" s="62"/>
      <c r="H130" s="62">
        <f t="shared" si="3"/>
        <v>0</v>
      </c>
    </row>
    <row r="131" spans="2:8">
      <c r="B131" s="61" t="s">
        <v>257</v>
      </c>
      <c r="C131" s="62"/>
      <c r="D131" s="62"/>
      <c r="E131" s="62"/>
      <c r="F131" s="62">
        <f t="shared" si="2"/>
        <v>0</v>
      </c>
      <c r="G131" s="62"/>
      <c r="H131" s="62">
        <f t="shared" si="3"/>
        <v>0</v>
      </c>
    </row>
    <row r="132" spans="2:8">
      <c r="B132" s="61" t="s">
        <v>259</v>
      </c>
      <c r="C132" s="62"/>
      <c r="D132" s="62"/>
      <c r="E132" s="62"/>
      <c r="F132" s="62">
        <f t="shared" si="2"/>
        <v>0</v>
      </c>
      <c r="G132" s="62"/>
      <c r="H132" s="62">
        <f t="shared" si="3"/>
        <v>0</v>
      </c>
    </row>
    <row r="133" spans="2:8">
      <c r="B133" s="61" t="s">
        <v>261</v>
      </c>
      <c r="C133" s="62"/>
      <c r="D133" s="62"/>
      <c r="E133" s="62"/>
      <c r="F133" s="62">
        <f t="shared" si="2"/>
        <v>0</v>
      </c>
      <c r="G133" s="62"/>
      <c r="H133" s="62">
        <f t="shared" si="3"/>
        <v>0</v>
      </c>
    </row>
    <row r="134" spans="2:8">
      <c r="B134" s="61" t="s">
        <v>263</v>
      </c>
      <c r="C134" s="62">
        <v>-2000000</v>
      </c>
      <c r="D134" s="62">
        <v>46827949</v>
      </c>
      <c r="E134" s="62">
        <v>896200</v>
      </c>
      <c r="F134" s="62">
        <f t="shared" si="2"/>
        <v>45724149</v>
      </c>
      <c r="G134" s="62"/>
      <c r="H134" s="62">
        <f t="shared" si="3"/>
        <v>45724149</v>
      </c>
    </row>
    <row r="135" spans="2:8">
      <c r="B135" s="63" t="s">
        <v>265</v>
      </c>
      <c r="C135" s="64"/>
      <c r="D135" s="64">
        <v>3983187</v>
      </c>
      <c r="E135" s="64">
        <v>-194661</v>
      </c>
      <c r="F135" s="64">
        <f t="shared" si="2"/>
        <v>3788526</v>
      </c>
      <c r="G135" s="64"/>
      <c r="H135" s="64">
        <f t="shared" si="3"/>
        <v>3788526</v>
      </c>
    </row>
    <row r="136" spans="2:8">
      <c r="B136" s="57" t="s">
        <v>267</v>
      </c>
      <c r="C136" s="58">
        <f>+C119 +C124 +C127 +C134</f>
        <v>-2000000</v>
      </c>
      <c r="D136" s="58">
        <f>+D119 +D124 +D127 +D134</f>
        <v>46827949</v>
      </c>
      <c r="E136" s="58">
        <f>+E119 +E124 +E127 +E134</f>
        <v>896200</v>
      </c>
      <c r="F136" s="58">
        <f t="shared" si="2"/>
        <v>45724149</v>
      </c>
      <c r="G136" s="58">
        <f>+G119 +G124 +G127 +G134</f>
        <v>0</v>
      </c>
      <c r="H136" s="58">
        <f t="shared" si="3"/>
        <v>45724149</v>
      </c>
    </row>
    <row r="137" spans="2:8">
      <c r="B137" s="45" t="s">
        <v>269</v>
      </c>
      <c r="C137" s="56">
        <f>+C117 +C136</f>
        <v>45657934</v>
      </c>
      <c r="D137" s="56">
        <f>+D117 +D136</f>
        <v>57116359</v>
      </c>
      <c r="E137" s="56">
        <f>+E117 +E136</f>
        <v>896310</v>
      </c>
      <c r="F137" s="56">
        <f t="shared" ref="F137" si="4">+C137+D137+E137</f>
        <v>103670603</v>
      </c>
      <c r="G137" s="56">
        <f>+G117 +G136</f>
        <v>0</v>
      </c>
      <c r="H137" s="56">
        <f t="shared" ref="H137" si="5">F137-ABS(G137)</f>
        <v>103670603</v>
      </c>
    </row>
  </sheetData>
  <mergeCells count="2">
    <mergeCell ref="B3:H3"/>
    <mergeCell ref="B5:H5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C421F-4E9B-4CF0-B448-25DF8FC18E8A}">
  <sheetPr>
    <pageSetUpPr fitToPage="1"/>
  </sheetPr>
  <dimension ref="B2:G77"/>
  <sheetViews>
    <sheetView showGridLines="0" topLeftCell="A55" workbookViewId="0"/>
  </sheetViews>
  <sheetFormatPr defaultRowHeight="18.75"/>
  <cols>
    <col min="1" max="3" width="3" customWidth="1"/>
    <col min="4" max="4" width="62" customWidth="1"/>
    <col min="5" max="7" width="21.25" customWidth="1"/>
  </cols>
  <sheetData>
    <row r="2" spans="2:7" ht="21">
      <c r="B2" s="1"/>
      <c r="C2" s="1"/>
      <c r="D2" s="1"/>
      <c r="E2" s="2"/>
      <c r="F2" s="2"/>
      <c r="G2" s="3" t="s">
        <v>71</v>
      </c>
    </row>
    <row r="3" spans="2:7" ht="21">
      <c r="B3" s="65" t="s">
        <v>72</v>
      </c>
      <c r="C3" s="65"/>
      <c r="D3" s="65"/>
      <c r="E3" s="65"/>
      <c r="F3" s="65"/>
      <c r="G3" s="65"/>
    </row>
    <row r="4" spans="2:7">
      <c r="B4" s="33"/>
      <c r="C4" s="33"/>
      <c r="D4" s="33"/>
      <c r="E4" s="33"/>
      <c r="F4" s="33"/>
      <c r="G4" s="2"/>
    </row>
    <row r="5" spans="2:7" ht="21">
      <c r="B5" s="66" t="s">
        <v>2</v>
      </c>
      <c r="C5" s="66"/>
      <c r="D5" s="66"/>
      <c r="E5" s="66"/>
      <c r="F5" s="66"/>
      <c r="G5" s="66"/>
    </row>
    <row r="6" spans="2:7">
      <c r="B6" s="4"/>
      <c r="C6" s="4"/>
      <c r="D6" s="4"/>
      <c r="E6" s="4"/>
      <c r="F6" s="2"/>
      <c r="G6" s="4" t="s">
        <v>3</v>
      </c>
    </row>
    <row r="7" spans="2:7">
      <c r="B7" s="67" t="s">
        <v>4</v>
      </c>
      <c r="C7" s="67"/>
      <c r="D7" s="67"/>
      <c r="E7" s="5" t="s">
        <v>73</v>
      </c>
      <c r="F7" s="5" t="s">
        <v>74</v>
      </c>
      <c r="G7" s="5" t="s">
        <v>75</v>
      </c>
    </row>
    <row r="8" spans="2:7">
      <c r="B8" s="74" t="s">
        <v>76</v>
      </c>
      <c r="C8" s="74" t="s">
        <v>77</v>
      </c>
      <c r="D8" s="34" t="s">
        <v>78</v>
      </c>
      <c r="E8" s="35">
        <v>572962192</v>
      </c>
      <c r="F8" s="7">
        <v>576552895</v>
      </c>
      <c r="G8" s="35">
        <f>E8-F8</f>
        <v>-3590703</v>
      </c>
    </row>
    <row r="9" spans="2:7">
      <c r="B9" s="75"/>
      <c r="C9" s="75"/>
      <c r="D9" s="36" t="s">
        <v>79</v>
      </c>
      <c r="E9" s="21">
        <v>49730321</v>
      </c>
      <c r="F9" s="10">
        <v>49451365</v>
      </c>
      <c r="G9" s="21">
        <f t="shared" ref="G9:G72" si="0">E9-F9</f>
        <v>278956</v>
      </c>
    </row>
    <row r="10" spans="2:7">
      <c r="B10" s="75"/>
      <c r="C10" s="75"/>
      <c r="D10" s="36" t="s">
        <v>80</v>
      </c>
      <c r="E10" s="21">
        <v>413433455</v>
      </c>
      <c r="F10" s="10">
        <v>399839403</v>
      </c>
      <c r="G10" s="21">
        <f t="shared" si="0"/>
        <v>13594052</v>
      </c>
    </row>
    <row r="11" spans="2:7">
      <c r="B11" s="75"/>
      <c r="C11" s="75"/>
      <c r="D11" s="36" t="s">
        <v>81</v>
      </c>
      <c r="E11" s="21">
        <v>55497715</v>
      </c>
      <c r="F11" s="10">
        <v>53303196</v>
      </c>
      <c r="G11" s="21">
        <f t="shared" si="0"/>
        <v>2194519</v>
      </c>
    </row>
    <row r="12" spans="2:7">
      <c r="B12" s="75"/>
      <c r="C12" s="75"/>
      <c r="D12" s="36" t="s">
        <v>82</v>
      </c>
      <c r="E12" s="21">
        <v>1350815955</v>
      </c>
      <c r="F12" s="10">
        <v>1349657380</v>
      </c>
      <c r="G12" s="21">
        <f t="shared" si="0"/>
        <v>1158575</v>
      </c>
    </row>
    <row r="13" spans="2:7">
      <c r="B13" s="75"/>
      <c r="C13" s="75"/>
      <c r="D13" s="36" t="s">
        <v>83</v>
      </c>
      <c r="E13" s="21">
        <v>1040748</v>
      </c>
      <c r="F13" s="10">
        <v>662500</v>
      </c>
      <c r="G13" s="21">
        <f t="shared" si="0"/>
        <v>378248</v>
      </c>
    </row>
    <row r="14" spans="2:7">
      <c r="B14" s="75"/>
      <c r="C14" s="75"/>
      <c r="D14" s="36" t="s">
        <v>84</v>
      </c>
      <c r="E14" s="21">
        <v>0</v>
      </c>
      <c r="F14" s="12">
        <v>0</v>
      </c>
      <c r="G14" s="21">
        <f t="shared" si="0"/>
        <v>0</v>
      </c>
    </row>
    <row r="15" spans="2:7">
      <c r="B15" s="75"/>
      <c r="C15" s="76"/>
      <c r="D15" s="37" t="s">
        <v>85</v>
      </c>
      <c r="E15" s="23">
        <f>+E8+E9+E10+E11+E12+E13+E14</f>
        <v>2443480386</v>
      </c>
      <c r="F15" s="14">
        <f>+F8+F9+F10+F11+F12+F13+F14</f>
        <v>2429466739</v>
      </c>
      <c r="G15" s="23">
        <f t="shared" si="0"/>
        <v>14013647</v>
      </c>
    </row>
    <row r="16" spans="2:7">
      <c r="B16" s="75"/>
      <c r="C16" s="74" t="s">
        <v>86</v>
      </c>
      <c r="D16" s="36" t="s">
        <v>87</v>
      </c>
      <c r="E16" s="21">
        <v>1684481030</v>
      </c>
      <c r="F16" s="7">
        <v>1643932814</v>
      </c>
      <c r="G16" s="21">
        <f t="shared" si="0"/>
        <v>40548216</v>
      </c>
    </row>
    <row r="17" spans="2:7">
      <c r="B17" s="75"/>
      <c r="C17" s="75"/>
      <c r="D17" s="36" t="s">
        <v>88</v>
      </c>
      <c r="E17" s="21">
        <v>294523853</v>
      </c>
      <c r="F17" s="10">
        <v>277186258</v>
      </c>
      <c r="G17" s="21">
        <f t="shared" si="0"/>
        <v>17337595</v>
      </c>
    </row>
    <row r="18" spans="2:7">
      <c r="B18" s="75"/>
      <c r="C18" s="75"/>
      <c r="D18" s="36" t="s">
        <v>89</v>
      </c>
      <c r="E18" s="21">
        <v>247651721</v>
      </c>
      <c r="F18" s="10">
        <v>246785112</v>
      </c>
      <c r="G18" s="21">
        <f t="shared" si="0"/>
        <v>866609</v>
      </c>
    </row>
    <row r="19" spans="2:7">
      <c r="B19" s="75"/>
      <c r="C19" s="75"/>
      <c r="D19" s="36" t="s">
        <v>90</v>
      </c>
      <c r="E19" s="21">
        <v>58957397</v>
      </c>
      <c r="F19" s="10">
        <v>56506156</v>
      </c>
      <c r="G19" s="21">
        <f t="shared" si="0"/>
        <v>2451241</v>
      </c>
    </row>
    <row r="20" spans="2:7">
      <c r="B20" s="75"/>
      <c r="C20" s="75"/>
      <c r="D20" s="36" t="s">
        <v>28</v>
      </c>
      <c r="E20" s="21">
        <v>387399</v>
      </c>
      <c r="F20" s="10">
        <v>211853</v>
      </c>
      <c r="G20" s="21">
        <f t="shared" si="0"/>
        <v>175546</v>
      </c>
    </row>
    <row r="21" spans="2:7">
      <c r="B21" s="75"/>
      <c r="C21" s="75"/>
      <c r="D21" s="36" t="s">
        <v>91</v>
      </c>
      <c r="E21" s="21">
        <v>145713399</v>
      </c>
      <c r="F21" s="10">
        <v>144379913</v>
      </c>
      <c r="G21" s="21">
        <f t="shared" si="0"/>
        <v>1333486</v>
      </c>
    </row>
    <row r="22" spans="2:7">
      <c r="B22" s="75"/>
      <c r="C22" s="75"/>
      <c r="D22" s="36" t="s">
        <v>92</v>
      </c>
      <c r="E22" s="21">
        <v>-83807347</v>
      </c>
      <c r="F22" s="10">
        <v>-87425749</v>
      </c>
      <c r="G22" s="21">
        <f t="shared" si="0"/>
        <v>3618402</v>
      </c>
    </row>
    <row r="23" spans="2:7">
      <c r="B23" s="75"/>
      <c r="C23" s="75"/>
      <c r="D23" s="36" t="s">
        <v>93</v>
      </c>
      <c r="E23" s="21">
        <v>0</v>
      </c>
      <c r="F23" s="10"/>
      <c r="G23" s="21">
        <f t="shared" si="0"/>
        <v>0</v>
      </c>
    </row>
    <row r="24" spans="2:7">
      <c r="B24" s="75"/>
      <c r="C24" s="75"/>
      <c r="D24" s="36" t="s">
        <v>94</v>
      </c>
      <c r="E24" s="21">
        <v>0</v>
      </c>
      <c r="F24" s="10"/>
      <c r="G24" s="21">
        <f t="shared" si="0"/>
        <v>0</v>
      </c>
    </row>
    <row r="25" spans="2:7">
      <c r="B25" s="75"/>
      <c r="C25" s="75"/>
      <c r="D25" s="36" t="s">
        <v>95</v>
      </c>
      <c r="E25" s="21">
        <v>3849</v>
      </c>
      <c r="F25" s="10">
        <v>247740</v>
      </c>
      <c r="G25" s="21">
        <f t="shared" si="0"/>
        <v>-243891</v>
      </c>
    </row>
    <row r="26" spans="2:7">
      <c r="B26" s="75"/>
      <c r="C26" s="75"/>
      <c r="D26" s="36" t="s">
        <v>96</v>
      </c>
      <c r="E26" s="21">
        <v>0</v>
      </c>
      <c r="F26" s="10">
        <v>0</v>
      </c>
      <c r="G26" s="21">
        <f t="shared" si="0"/>
        <v>0</v>
      </c>
    </row>
    <row r="27" spans="2:7">
      <c r="B27" s="75"/>
      <c r="C27" s="75"/>
      <c r="D27" s="36" t="s">
        <v>97</v>
      </c>
      <c r="E27" s="21">
        <v>540</v>
      </c>
      <c r="F27" s="12">
        <v>0</v>
      </c>
      <c r="G27" s="21">
        <f t="shared" si="0"/>
        <v>540</v>
      </c>
    </row>
    <row r="28" spans="2:7">
      <c r="B28" s="75"/>
      <c r="C28" s="76"/>
      <c r="D28" s="37" t="s">
        <v>98</v>
      </c>
      <c r="E28" s="23">
        <f>+E16+E17+E18+E19+E20+E21+E22+E23+E24+E25+E26+E27</f>
        <v>2347911841</v>
      </c>
      <c r="F28" s="14">
        <f>+F16+F17+F18+F19+F20+F21+F22+F23+F24+F25+F26+F27</f>
        <v>2281824097</v>
      </c>
      <c r="G28" s="23">
        <f t="shared" si="0"/>
        <v>66087744</v>
      </c>
    </row>
    <row r="29" spans="2:7">
      <c r="B29" s="76"/>
      <c r="C29" s="19" t="s">
        <v>99</v>
      </c>
      <c r="D29" s="17"/>
      <c r="E29" s="18">
        <f xml:space="preserve"> +E15 - E28</f>
        <v>95568545</v>
      </c>
      <c r="F29" s="14">
        <f xml:space="preserve"> +F15 - F28</f>
        <v>147642642</v>
      </c>
      <c r="G29" s="18">
        <f t="shared" si="0"/>
        <v>-52074097</v>
      </c>
    </row>
    <row r="30" spans="2:7">
      <c r="B30" s="74" t="s">
        <v>100</v>
      </c>
      <c r="C30" s="74" t="s">
        <v>77</v>
      </c>
      <c r="D30" s="36" t="s">
        <v>101</v>
      </c>
      <c r="E30" s="21">
        <v>0</v>
      </c>
      <c r="F30" s="7">
        <v>13440</v>
      </c>
      <c r="G30" s="21">
        <f t="shared" si="0"/>
        <v>-13440</v>
      </c>
    </row>
    <row r="31" spans="2:7">
      <c r="B31" s="75"/>
      <c r="C31" s="75"/>
      <c r="D31" s="36" t="s">
        <v>102</v>
      </c>
      <c r="E31" s="21">
        <v>20257</v>
      </c>
      <c r="F31" s="10">
        <v>21313</v>
      </c>
      <c r="G31" s="21">
        <f t="shared" si="0"/>
        <v>-1056</v>
      </c>
    </row>
    <row r="32" spans="2:7">
      <c r="B32" s="75"/>
      <c r="C32" s="75"/>
      <c r="D32" s="36" t="s">
        <v>103</v>
      </c>
      <c r="E32" s="21">
        <v>0</v>
      </c>
      <c r="F32" s="10"/>
      <c r="G32" s="21">
        <f t="shared" si="0"/>
        <v>0</v>
      </c>
    </row>
    <row r="33" spans="2:7">
      <c r="B33" s="75"/>
      <c r="C33" s="75"/>
      <c r="D33" s="36" t="s">
        <v>104</v>
      </c>
      <c r="E33" s="21">
        <v>0</v>
      </c>
      <c r="F33" s="10">
        <v>0</v>
      </c>
      <c r="G33" s="21">
        <f t="shared" si="0"/>
        <v>0</v>
      </c>
    </row>
    <row r="34" spans="2:7">
      <c r="B34" s="75"/>
      <c r="C34" s="75"/>
      <c r="D34" s="36" t="s">
        <v>105</v>
      </c>
      <c r="E34" s="21">
        <v>0</v>
      </c>
      <c r="F34" s="10">
        <v>0</v>
      </c>
      <c r="G34" s="21">
        <f t="shared" si="0"/>
        <v>0</v>
      </c>
    </row>
    <row r="35" spans="2:7">
      <c r="B35" s="75"/>
      <c r="C35" s="75"/>
      <c r="D35" s="36" t="s">
        <v>106</v>
      </c>
      <c r="E35" s="21">
        <v>0</v>
      </c>
      <c r="F35" s="10">
        <v>0</v>
      </c>
      <c r="G35" s="21">
        <f t="shared" si="0"/>
        <v>0</v>
      </c>
    </row>
    <row r="36" spans="2:7">
      <c r="B36" s="75"/>
      <c r="C36" s="75"/>
      <c r="D36" s="36" t="s">
        <v>107</v>
      </c>
      <c r="E36" s="21">
        <v>0</v>
      </c>
      <c r="F36" s="10">
        <v>0</v>
      </c>
      <c r="G36" s="21">
        <f t="shared" si="0"/>
        <v>0</v>
      </c>
    </row>
    <row r="37" spans="2:7">
      <c r="B37" s="75"/>
      <c r="C37" s="75"/>
      <c r="D37" s="36" t="s">
        <v>108</v>
      </c>
      <c r="E37" s="21">
        <v>0</v>
      </c>
      <c r="F37" s="10">
        <v>0</v>
      </c>
      <c r="G37" s="21">
        <f t="shared" si="0"/>
        <v>0</v>
      </c>
    </row>
    <row r="38" spans="2:7">
      <c r="B38" s="75"/>
      <c r="C38" s="75"/>
      <c r="D38" s="36" t="s">
        <v>109</v>
      </c>
      <c r="E38" s="21">
        <v>0</v>
      </c>
      <c r="F38" s="10">
        <v>0</v>
      </c>
      <c r="G38" s="21">
        <f t="shared" si="0"/>
        <v>0</v>
      </c>
    </row>
    <row r="39" spans="2:7">
      <c r="B39" s="75"/>
      <c r="C39" s="75"/>
      <c r="D39" s="36" t="s">
        <v>110</v>
      </c>
      <c r="E39" s="21">
        <v>17908529</v>
      </c>
      <c r="F39" s="12">
        <v>13247345</v>
      </c>
      <c r="G39" s="21">
        <f t="shared" si="0"/>
        <v>4661184</v>
      </c>
    </row>
    <row r="40" spans="2:7">
      <c r="B40" s="75"/>
      <c r="C40" s="76"/>
      <c r="D40" s="37" t="s">
        <v>111</v>
      </c>
      <c r="E40" s="23">
        <f>+E30+E31+E32+E33+E34+E35+E36+E37+E38+E39</f>
        <v>17928786</v>
      </c>
      <c r="F40" s="14">
        <f>+F30+F31+F32+F33+F34+F35+F36+F37+F38+F39</f>
        <v>13282098</v>
      </c>
      <c r="G40" s="23">
        <f t="shared" si="0"/>
        <v>4646688</v>
      </c>
    </row>
    <row r="41" spans="2:7">
      <c r="B41" s="75"/>
      <c r="C41" s="74" t="s">
        <v>86</v>
      </c>
      <c r="D41" s="36" t="s">
        <v>112</v>
      </c>
      <c r="E41" s="21">
        <v>0</v>
      </c>
      <c r="F41" s="7">
        <v>13440</v>
      </c>
      <c r="G41" s="21">
        <f t="shared" si="0"/>
        <v>-13440</v>
      </c>
    </row>
    <row r="42" spans="2:7">
      <c r="B42" s="75"/>
      <c r="C42" s="75"/>
      <c r="D42" s="36" t="s">
        <v>113</v>
      </c>
      <c r="E42" s="21">
        <v>0</v>
      </c>
      <c r="F42" s="10"/>
      <c r="G42" s="21">
        <f t="shared" si="0"/>
        <v>0</v>
      </c>
    </row>
    <row r="43" spans="2:7">
      <c r="B43" s="75"/>
      <c r="C43" s="75"/>
      <c r="D43" s="36" t="s">
        <v>114</v>
      </c>
      <c r="E43" s="21">
        <v>0</v>
      </c>
      <c r="F43" s="10">
        <v>0</v>
      </c>
      <c r="G43" s="21">
        <f t="shared" si="0"/>
        <v>0</v>
      </c>
    </row>
    <row r="44" spans="2:7">
      <c r="B44" s="75"/>
      <c r="C44" s="75"/>
      <c r="D44" s="36" t="s">
        <v>115</v>
      </c>
      <c r="E44" s="21">
        <v>0</v>
      </c>
      <c r="F44" s="10">
        <v>0</v>
      </c>
      <c r="G44" s="21">
        <f t="shared" si="0"/>
        <v>0</v>
      </c>
    </row>
    <row r="45" spans="2:7">
      <c r="B45" s="75"/>
      <c r="C45" s="75"/>
      <c r="D45" s="36" t="s">
        <v>116</v>
      </c>
      <c r="E45" s="21">
        <v>0</v>
      </c>
      <c r="F45" s="10">
        <v>0</v>
      </c>
      <c r="G45" s="21">
        <f t="shared" si="0"/>
        <v>0</v>
      </c>
    </row>
    <row r="46" spans="2:7">
      <c r="B46" s="75"/>
      <c r="C46" s="75"/>
      <c r="D46" s="36" t="s">
        <v>117</v>
      </c>
      <c r="E46" s="21">
        <v>0</v>
      </c>
      <c r="F46" s="10">
        <v>0</v>
      </c>
      <c r="G46" s="21">
        <f t="shared" si="0"/>
        <v>0</v>
      </c>
    </row>
    <row r="47" spans="2:7">
      <c r="B47" s="75"/>
      <c r="C47" s="75"/>
      <c r="D47" s="36" t="s">
        <v>118</v>
      </c>
      <c r="E47" s="21">
        <v>0</v>
      </c>
      <c r="F47" s="10">
        <v>0</v>
      </c>
      <c r="G47" s="21">
        <f t="shared" si="0"/>
        <v>0</v>
      </c>
    </row>
    <row r="48" spans="2:7">
      <c r="B48" s="75"/>
      <c r="C48" s="75"/>
      <c r="D48" s="36" t="s">
        <v>119</v>
      </c>
      <c r="E48" s="21">
        <v>0</v>
      </c>
      <c r="F48" s="10">
        <v>0</v>
      </c>
      <c r="G48" s="21">
        <f t="shared" si="0"/>
        <v>0</v>
      </c>
    </row>
    <row r="49" spans="2:7">
      <c r="B49" s="75"/>
      <c r="C49" s="75"/>
      <c r="D49" s="36" t="s">
        <v>120</v>
      </c>
      <c r="E49" s="21">
        <v>5758793</v>
      </c>
      <c r="F49" s="12">
        <v>5649479</v>
      </c>
      <c r="G49" s="21">
        <f t="shared" si="0"/>
        <v>109314</v>
      </c>
    </row>
    <row r="50" spans="2:7">
      <c r="B50" s="75"/>
      <c r="C50" s="76"/>
      <c r="D50" s="37" t="s">
        <v>121</v>
      </c>
      <c r="E50" s="23">
        <f>+E41+E42+E43+E44+E45+E46+E47+E48+E49</f>
        <v>5758793</v>
      </c>
      <c r="F50" s="14">
        <f>+F41+F42+F43+F44+F45+F46+F47+F48+F49</f>
        <v>5662919</v>
      </c>
      <c r="G50" s="23">
        <f t="shared" si="0"/>
        <v>95874</v>
      </c>
    </row>
    <row r="51" spans="2:7">
      <c r="B51" s="76"/>
      <c r="C51" s="19" t="s">
        <v>122</v>
      </c>
      <c r="D51" s="30"/>
      <c r="E51" s="38">
        <f xml:space="preserve"> +E40 - E50</f>
        <v>12169993</v>
      </c>
      <c r="F51" s="14">
        <f xml:space="preserve"> +F40 - F50</f>
        <v>7619179</v>
      </c>
      <c r="G51" s="38">
        <f t="shared" si="0"/>
        <v>4550814</v>
      </c>
    </row>
    <row r="52" spans="2:7">
      <c r="B52" s="19" t="s">
        <v>123</v>
      </c>
      <c r="C52" s="16"/>
      <c r="D52" s="17"/>
      <c r="E52" s="18">
        <f xml:space="preserve"> +E29 +E51</f>
        <v>107738538</v>
      </c>
      <c r="F52" s="14">
        <f xml:space="preserve"> +F29 +F51</f>
        <v>155261821</v>
      </c>
      <c r="G52" s="18">
        <f t="shared" si="0"/>
        <v>-47523283</v>
      </c>
    </row>
    <row r="53" spans="2:7">
      <c r="B53" s="74" t="s">
        <v>124</v>
      </c>
      <c r="C53" s="74" t="s">
        <v>77</v>
      </c>
      <c r="D53" s="36" t="s">
        <v>125</v>
      </c>
      <c r="E53" s="21">
        <v>0</v>
      </c>
      <c r="F53" s="7">
        <v>5384000</v>
      </c>
      <c r="G53" s="21">
        <f t="shared" si="0"/>
        <v>-5384000</v>
      </c>
    </row>
    <row r="54" spans="2:7">
      <c r="B54" s="75"/>
      <c r="C54" s="75"/>
      <c r="D54" s="36" t="s">
        <v>126</v>
      </c>
      <c r="E54" s="21">
        <v>0</v>
      </c>
      <c r="F54" s="10">
        <v>0</v>
      </c>
      <c r="G54" s="21">
        <f t="shared" si="0"/>
        <v>0</v>
      </c>
    </row>
    <row r="55" spans="2:7">
      <c r="B55" s="75"/>
      <c r="C55" s="75"/>
      <c r="D55" s="36" t="s">
        <v>127</v>
      </c>
      <c r="E55" s="21">
        <v>0</v>
      </c>
      <c r="F55" s="10">
        <v>0</v>
      </c>
      <c r="G55" s="21">
        <f t="shared" si="0"/>
        <v>0</v>
      </c>
    </row>
    <row r="56" spans="2:7">
      <c r="B56" s="75"/>
      <c r="C56" s="75"/>
      <c r="D56" s="36" t="s">
        <v>128</v>
      </c>
      <c r="E56" s="21">
        <v>0</v>
      </c>
      <c r="F56" s="10">
        <v>6566876</v>
      </c>
      <c r="G56" s="21">
        <f t="shared" si="0"/>
        <v>-6566876</v>
      </c>
    </row>
    <row r="57" spans="2:7">
      <c r="B57" s="75"/>
      <c r="C57" s="75"/>
      <c r="D57" s="36" t="s">
        <v>129</v>
      </c>
      <c r="E57" s="21">
        <v>11000</v>
      </c>
      <c r="F57" s="10">
        <v>9999</v>
      </c>
      <c r="G57" s="21">
        <f t="shared" si="0"/>
        <v>1001</v>
      </c>
    </row>
    <row r="58" spans="2:7">
      <c r="B58" s="75"/>
      <c r="C58" s="75"/>
      <c r="D58" s="36" t="s">
        <v>130</v>
      </c>
      <c r="E58" s="21">
        <v>0</v>
      </c>
      <c r="F58" s="10">
        <v>0</v>
      </c>
      <c r="G58" s="21">
        <f t="shared" si="0"/>
        <v>0</v>
      </c>
    </row>
    <row r="59" spans="2:7">
      <c r="B59" s="75"/>
      <c r="C59" s="75"/>
      <c r="D59" s="36" t="s">
        <v>131</v>
      </c>
      <c r="E59" s="21">
        <v>0</v>
      </c>
      <c r="F59" s="12">
        <v>0</v>
      </c>
      <c r="G59" s="21">
        <f t="shared" si="0"/>
        <v>0</v>
      </c>
    </row>
    <row r="60" spans="2:7">
      <c r="B60" s="75"/>
      <c r="C60" s="76"/>
      <c r="D60" s="37" t="s">
        <v>132</v>
      </c>
      <c r="E60" s="23">
        <f>+E53+E54+E55+E56+E57+E58+E59</f>
        <v>11000</v>
      </c>
      <c r="F60" s="14">
        <f>+F53+F54+F55+F56+F57+F58+F59</f>
        <v>11960875</v>
      </c>
      <c r="G60" s="23">
        <f t="shared" si="0"/>
        <v>-11949875</v>
      </c>
    </row>
    <row r="61" spans="2:7">
      <c r="B61" s="75"/>
      <c r="C61" s="74" t="s">
        <v>86</v>
      </c>
      <c r="D61" s="36" t="s">
        <v>133</v>
      </c>
      <c r="E61" s="21">
        <v>0</v>
      </c>
      <c r="F61" s="7">
        <v>0</v>
      </c>
      <c r="G61" s="21">
        <f t="shared" si="0"/>
        <v>0</v>
      </c>
    </row>
    <row r="62" spans="2:7">
      <c r="B62" s="75"/>
      <c r="C62" s="75"/>
      <c r="D62" s="36" t="s">
        <v>134</v>
      </c>
      <c r="E62" s="21">
        <v>0</v>
      </c>
      <c r="F62" s="10">
        <v>0</v>
      </c>
      <c r="G62" s="21">
        <f t="shared" si="0"/>
        <v>0</v>
      </c>
    </row>
    <row r="63" spans="2:7">
      <c r="B63" s="75"/>
      <c r="C63" s="75"/>
      <c r="D63" s="36" t="s">
        <v>135</v>
      </c>
      <c r="E63" s="21">
        <v>340030</v>
      </c>
      <c r="F63" s="10">
        <v>650379</v>
      </c>
      <c r="G63" s="21">
        <f t="shared" si="0"/>
        <v>-310349</v>
      </c>
    </row>
    <row r="64" spans="2:7">
      <c r="B64" s="75"/>
      <c r="C64" s="75"/>
      <c r="D64" s="36" t="s">
        <v>136</v>
      </c>
      <c r="E64" s="21">
        <v>0</v>
      </c>
      <c r="F64" s="10">
        <v>-584797</v>
      </c>
      <c r="G64" s="21">
        <f t="shared" si="0"/>
        <v>584797</v>
      </c>
    </row>
    <row r="65" spans="2:7">
      <c r="B65" s="75"/>
      <c r="C65" s="75"/>
      <c r="D65" s="36" t="s">
        <v>137</v>
      </c>
      <c r="E65" s="21">
        <v>0</v>
      </c>
      <c r="F65" s="10">
        <v>5384000</v>
      </c>
      <c r="G65" s="21">
        <f t="shared" si="0"/>
        <v>-5384000</v>
      </c>
    </row>
    <row r="66" spans="2:7">
      <c r="B66" s="75"/>
      <c r="C66" s="75"/>
      <c r="D66" s="36" t="s">
        <v>138</v>
      </c>
      <c r="E66" s="21">
        <v>0</v>
      </c>
      <c r="F66" s="10">
        <v>0</v>
      </c>
      <c r="G66" s="21">
        <f t="shared" si="0"/>
        <v>0</v>
      </c>
    </row>
    <row r="67" spans="2:7">
      <c r="B67" s="75"/>
      <c r="C67" s="75"/>
      <c r="D67" s="36" t="s">
        <v>139</v>
      </c>
      <c r="E67" s="21">
        <v>0</v>
      </c>
      <c r="F67" s="10">
        <v>0</v>
      </c>
      <c r="G67" s="21">
        <f t="shared" si="0"/>
        <v>0</v>
      </c>
    </row>
    <row r="68" spans="2:7">
      <c r="B68" s="75"/>
      <c r="C68" s="75"/>
      <c r="D68" s="36" t="s">
        <v>140</v>
      </c>
      <c r="E68" s="21">
        <v>0</v>
      </c>
      <c r="F68" s="12">
        <v>0</v>
      </c>
      <c r="G68" s="21">
        <f t="shared" si="0"/>
        <v>0</v>
      </c>
    </row>
    <row r="69" spans="2:7">
      <c r="B69" s="75"/>
      <c r="C69" s="76"/>
      <c r="D69" s="37" t="s">
        <v>141</v>
      </c>
      <c r="E69" s="23">
        <f>+E61+E62+E63+E64+E65+E66+E67+E68</f>
        <v>340030</v>
      </c>
      <c r="F69" s="14">
        <f>+F61+F62+F63+F64+F65+F66+F67+F68</f>
        <v>5449582</v>
      </c>
      <c r="G69" s="23">
        <f t="shared" si="0"/>
        <v>-5109552</v>
      </c>
    </row>
    <row r="70" spans="2:7">
      <c r="B70" s="76"/>
      <c r="C70" s="24" t="s">
        <v>142</v>
      </c>
      <c r="D70" s="39"/>
      <c r="E70" s="40">
        <f xml:space="preserve"> +E60 - E69</f>
        <v>-329030</v>
      </c>
      <c r="F70" s="14">
        <f xml:space="preserve"> +F60 - F69</f>
        <v>6511293</v>
      </c>
      <c r="G70" s="40">
        <f t="shared" si="0"/>
        <v>-6840323</v>
      </c>
    </row>
    <row r="71" spans="2:7">
      <c r="B71" s="19" t="s">
        <v>143</v>
      </c>
      <c r="C71" s="41"/>
      <c r="D71" s="42"/>
      <c r="E71" s="43">
        <f xml:space="preserve"> +E52 +E70</f>
        <v>107409508</v>
      </c>
      <c r="F71" s="14">
        <f xml:space="preserve"> +F52 +F70</f>
        <v>161773114</v>
      </c>
      <c r="G71" s="43">
        <f t="shared" si="0"/>
        <v>-54363606</v>
      </c>
    </row>
    <row r="72" spans="2:7">
      <c r="B72" s="71" t="s">
        <v>144</v>
      </c>
      <c r="C72" s="41" t="s">
        <v>145</v>
      </c>
      <c r="D72" s="42"/>
      <c r="E72" s="43">
        <v>2568684123</v>
      </c>
      <c r="F72" s="14">
        <v>2624461009</v>
      </c>
      <c r="G72" s="43">
        <f t="shared" si="0"/>
        <v>-55776886</v>
      </c>
    </row>
    <row r="73" spans="2:7">
      <c r="B73" s="72"/>
      <c r="C73" s="41" t="s">
        <v>146</v>
      </c>
      <c r="D73" s="42"/>
      <c r="E73" s="43">
        <f xml:space="preserve"> +E71 +E72</f>
        <v>2676093631</v>
      </c>
      <c r="F73" s="14">
        <f xml:space="preserve"> +F71 +F72</f>
        <v>2786234123</v>
      </c>
      <c r="G73" s="43">
        <f t="shared" ref="G73:G77" si="1">E73-F73</f>
        <v>-110140492</v>
      </c>
    </row>
    <row r="74" spans="2:7">
      <c r="B74" s="72"/>
      <c r="C74" s="41" t="s">
        <v>147</v>
      </c>
      <c r="D74" s="42"/>
      <c r="E74" s="43">
        <v>0</v>
      </c>
      <c r="F74" s="14">
        <v>0</v>
      </c>
      <c r="G74" s="43">
        <f t="shared" si="1"/>
        <v>0</v>
      </c>
    </row>
    <row r="75" spans="2:7">
      <c r="B75" s="72"/>
      <c r="C75" s="41" t="s">
        <v>148</v>
      </c>
      <c r="D75" s="42"/>
      <c r="E75" s="43">
        <v>0</v>
      </c>
      <c r="F75" s="14">
        <v>32450000</v>
      </c>
      <c r="G75" s="43">
        <f t="shared" si="1"/>
        <v>-32450000</v>
      </c>
    </row>
    <row r="76" spans="2:7">
      <c r="B76" s="72"/>
      <c r="C76" s="41" t="s">
        <v>149</v>
      </c>
      <c r="D76" s="42"/>
      <c r="E76" s="43">
        <v>0</v>
      </c>
      <c r="F76" s="14">
        <v>250000000</v>
      </c>
      <c r="G76" s="43">
        <f t="shared" si="1"/>
        <v>-250000000</v>
      </c>
    </row>
    <row r="77" spans="2:7">
      <c r="B77" s="73"/>
      <c r="C77" s="41" t="s">
        <v>150</v>
      </c>
      <c r="D77" s="42"/>
      <c r="E77" s="43">
        <f xml:space="preserve"> +E73 +E74 +E75 - E76</f>
        <v>2676093631</v>
      </c>
      <c r="F77" s="14">
        <f xml:space="preserve"> +F73 +F74 +F75 - F76</f>
        <v>2568684123</v>
      </c>
      <c r="G77" s="43">
        <f t="shared" si="1"/>
        <v>107409508</v>
      </c>
    </row>
  </sheetData>
  <mergeCells count="13">
    <mergeCell ref="B3:G3"/>
    <mergeCell ref="B5:G5"/>
    <mergeCell ref="B7:D7"/>
    <mergeCell ref="B8:B29"/>
    <mergeCell ref="C8:C15"/>
    <mergeCell ref="C16:C28"/>
    <mergeCell ref="B72:B77"/>
    <mergeCell ref="B30:B51"/>
    <mergeCell ref="C30:C40"/>
    <mergeCell ref="C41:C50"/>
    <mergeCell ref="B53:B70"/>
    <mergeCell ref="C53:C60"/>
    <mergeCell ref="C61:C69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04CC-C5A1-4919-A4AB-064F80CD8B89}">
  <sheetPr>
    <pageSetUpPr fitToPage="1"/>
  </sheetPr>
  <dimension ref="B1:I69"/>
  <sheetViews>
    <sheetView showGridLines="0" topLeftCell="A49" workbookViewId="0"/>
  </sheetViews>
  <sheetFormatPr defaultRowHeight="18.75"/>
  <cols>
    <col min="1" max="1" width="3" customWidth="1"/>
    <col min="2" max="2" width="36.5" customWidth="1"/>
    <col min="3" max="5" width="21.25" customWidth="1"/>
    <col min="6" max="6" width="36.5" customWidth="1"/>
    <col min="7" max="9" width="21.25" customWidth="1"/>
  </cols>
  <sheetData>
    <row r="1" spans="2:9">
      <c r="B1" s="2"/>
      <c r="C1" s="2"/>
      <c r="D1" s="2"/>
      <c r="E1" s="2"/>
      <c r="F1" s="2"/>
      <c r="G1" s="2"/>
      <c r="H1" s="2"/>
      <c r="I1" s="2"/>
    </row>
    <row r="2" spans="2:9" ht="21">
      <c r="B2" s="1"/>
      <c r="C2" s="2"/>
      <c r="D2" s="2"/>
      <c r="E2" s="2"/>
      <c r="F2" s="2"/>
      <c r="G2" s="2"/>
      <c r="H2" s="3"/>
      <c r="I2" s="3" t="s">
        <v>151</v>
      </c>
    </row>
    <row r="3" spans="2:9" ht="21">
      <c r="B3" s="65" t="s">
        <v>152</v>
      </c>
      <c r="C3" s="65"/>
      <c r="D3" s="65"/>
      <c r="E3" s="65"/>
      <c r="F3" s="65"/>
      <c r="G3" s="65"/>
      <c r="H3" s="65"/>
      <c r="I3" s="65"/>
    </row>
    <row r="4" spans="2:9" ht="21">
      <c r="B4" s="33"/>
      <c r="C4" s="1"/>
      <c r="D4" s="2"/>
      <c r="E4" s="2"/>
      <c r="F4" s="2"/>
      <c r="G4" s="2"/>
      <c r="H4" s="2"/>
      <c r="I4" s="2"/>
    </row>
    <row r="5" spans="2:9" ht="21">
      <c r="B5" s="66" t="s">
        <v>153</v>
      </c>
      <c r="C5" s="66"/>
      <c r="D5" s="66"/>
      <c r="E5" s="66"/>
      <c r="F5" s="66"/>
      <c r="G5" s="66"/>
      <c r="H5" s="66"/>
      <c r="I5" s="66"/>
    </row>
    <row r="6" spans="2:9">
      <c r="B6" s="4"/>
      <c r="C6" s="2"/>
      <c r="D6" s="2"/>
      <c r="E6" s="2"/>
      <c r="F6" s="2"/>
      <c r="G6" s="2"/>
      <c r="H6" s="2"/>
      <c r="I6" s="44" t="s">
        <v>3</v>
      </c>
    </row>
    <row r="7" spans="2:9">
      <c r="B7" s="77" t="s">
        <v>154</v>
      </c>
      <c r="C7" s="78"/>
      <c r="D7" s="78"/>
      <c r="E7" s="79"/>
      <c r="F7" s="77" t="s">
        <v>155</v>
      </c>
      <c r="G7" s="78"/>
      <c r="H7" s="78"/>
      <c r="I7" s="79"/>
    </row>
    <row r="8" spans="2:9">
      <c r="B8" s="5"/>
      <c r="C8" s="5" t="s">
        <v>156</v>
      </c>
      <c r="D8" s="5" t="s">
        <v>157</v>
      </c>
      <c r="E8" s="5" t="s">
        <v>158</v>
      </c>
      <c r="F8" s="45"/>
      <c r="G8" s="5" t="s">
        <v>156</v>
      </c>
      <c r="H8" s="5" t="s">
        <v>157</v>
      </c>
      <c r="I8" s="5" t="s">
        <v>158</v>
      </c>
    </row>
    <row r="9" spans="2:9">
      <c r="B9" s="37" t="s">
        <v>159</v>
      </c>
      <c r="C9" s="23">
        <f>+C10+C11+C12+C13+C14+C15+C16+C17+C18+C19+C20+C21+C22+C23+C24+C25+C26+C27+C28+C29+C30+C31+C32-ABS(C33)-ABS(C34)</f>
        <v>1807463936</v>
      </c>
      <c r="D9" s="14">
        <f>+D10+D11+D12+D13+D14+D15+D16+D17+D18+D19+D20+D21+D22+D23+D24+D25+D26+D27+D28+D29+D30+D31+D32-ABS(D33)-ABS(D34)</f>
        <v>1658214528</v>
      </c>
      <c r="E9" s="23">
        <f>C9-D9</f>
        <v>149249408</v>
      </c>
      <c r="F9" s="37" t="s">
        <v>160</v>
      </c>
      <c r="G9" s="23">
        <f>+G10+G11+G12+G13+G14+G15+G16+G17+G18+G19+G20+G21+G22+G23+G24+G25+G26+G27+G28+G29+G30</f>
        <v>144722458</v>
      </c>
      <c r="H9" s="14">
        <f>+H10+H11+H12+H13+H14+H15+H16+H17+H18+H19+H20+H21+H22+H23+H24+H25+H26+H27+H28+H29+H30</f>
        <v>148986756</v>
      </c>
      <c r="I9" s="23">
        <f>G9-H9</f>
        <v>-4264298</v>
      </c>
    </row>
    <row r="10" spans="2:9">
      <c r="B10" s="34" t="s">
        <v>161</v>
      </c>
      <c r="C10" s="35">
        <v>1420559914</v>
      </c>
      <c r="D10" s="7">
        <v>1301499599</v>
      </c>
      <c r="E10" s="35">
        <f t="shared" ref="E10:E69" si="0">C10-D10</f>
        <v>119060315</v>
      </c>
      <c r="F10" s="34" t="s">
        <v>162</v>
      </c>
      <c r="G10" s="35"/>
      <c r="H10" s="7"/>
      <c r="I10" s="35">
        <f t="shared" ref="I10:I69" si="1">G10-H10</f>
        <v>0</v>
      </c>
    </row>
    <row r="11" spans="2:9">
      <c r="B11" s="36" t="s">
        <v>163</v>
      </c>
      <c r="C11" s="21">
        <v>1000</v>
      </c>
      <c r="D11" s="10">
        <v>1000</v>
      </c>
      <c r="E11" s="21">
        <f t="shared" si="0"/>
        <v>0</v>
      </c>
      <c r="F11" s="36" t="s">
        <v>164</v>
      </c>
      <c r="G11" s="21">
        <v>49011524</v>
      </c>
      <c r="H11" s="10">
        <v>53348158</v>
      </c>
      <c r="I11" s="21">
        <f t="shared" si="1"/>
        <v>-4336634</v>
      </c>
    </row>
    <row r="12" spans="2:9">
      <c r="B12" s="36" t="s">
        <v>165</v>
      </c>
      <c r="C12" s="21">
        <v>361867032</v>
      </c>
      <c r="D12" s="10">
        <v>335728502</v>
      </c>
      <c r="E12" s="21">
        <f t="shared" si="0"/>
        <v>26138530</v>
      </c>
      <c r="F12" s="36" t="s">
        <v>166</v>
      </c>
      <c r="G12" s="21"/>
      <c r="H12" s="10"/>
      <c r="I12" s="21">
        <f t="shared" si="1"/>
        <v>0</v>
      </c>
    </row>
    <row r="13" spans="2:9">
      <c r="B13" s="36" t="s">
        <v>167</v>
      </c>
      <c r="C13" s="21"/>
      <c r="D13" s="10">
        <v>0</v>
      </c>
      <c r="E13" s="21">
        <f t="shared" si="0"/>
        <v>0</v>
      </c>
      <c r="F13" s="36" t="s">
        <v>168</v>
      </c>
      <c r="G13" s="21"/>
      <c r="H13" s="10"/>
      <c r="I13" s="21">
        <f t="shared" si="1"/>
        <v>0</v>
      </c>
    </row>
    <row r="14" spans="2:9">
      <c r="B14" s="36" t="s">
        <v>169</v>
      </c>
      <c r="C14" s="21">
        <v>2997310</v>
      </c>
      <c r="D14" s="10">
        <v>4390750</v>
      </c>
      <c r="E14" s="21">
        <f t="shared" si="0"/>
        <v>-1393440</v>
      </c>
      <c r="F14" s="36" t="s">
        <v>170</v>
      </c>
      <c r="G14" s="21"/>
      <c r="H14" s="10"/>
      <c r="I14" s="21">
        <f t="shared" si="1"/>
        <v>0</v>
      </c>
    </row>
    <row r="15" spans="2:9">
      <c r="B15" s="36" t="s">
        <v>171</v>
      </c>
      <c r="C15" s="21"/>
      <c r="D15" s="10"/>
      <c r="E15" s="21">
        <f t="shared" si="0"/>
        <v>0</v>
      </c>
      <c r="F15" s="36" t="s">
        <v>172</v>
      </c>
      <c r="G15" s="21"/>
      <c r="H15" s="10"/>
      <c r="I15" s="21">
        <f t="shared" si="1"/>
        <v>0</v>
      </c>
    </row>
    <row r="16" spans="2:9">
      <c r="B16" s="36" t="s">
        <v>173</v>
      </c>
      <c r="C16" s="21"/>
      <c r="D16" s="10"/>
      <c r="E16" s="21">
        <f t="shared" si="0"/>
        <v>0</v>
      </c>
      <c r="F16" s="36" t="s">
        <v>174</v>
      </c>
      <c r="G16" s="21"/>
      <c r="H16" s="10"/>
      <c r="I16" s="21">
        <f t="shared" si="1"/>
        <v>0</v>
      </c>
    </row>
    <row r="17" spans="2:9">
      <c r="B17" s="36" t="s">
        <v>175</v>
      </c>
      <c r="C17" s="21"/>
      <c r="D17" s="10"/>
      <c r="E17" s="21">
        <f t="shared" si="0"/>
        <v>0</v>
      </c>
      <c r="F17" s="36" t="s">
        <v>176</v>
      </c>
      <c r="G17" s="21">
        <v>0</v>
      </c>
      <c r="H17" s="10">
        <v>0</v>
      </c>
      <c r="I17" s="21">
        <f t="shared" si="1"/>
        <v>0</v>
      </c>
    </row>
    <row r="18" spans="2:9">
      <c r="B18" s="36" t="s">
        <v>177</v>
      </c>
      <c r="C18" s="21"/>
      <c r="D18" s="10"/>
      <c r="E18" s="21">
        <f t="shared" si="0"/>
        <v>0</v>
      </c>
      <c r="F18" s="36" t="s">
        <v>178</v>
      </c>
      <c r="G18" s="21"/>
      <c r="H18" s="10"/>
      <c r="I18" s="21">
        <f t="shared" si="1"/>
        <v>0</v>
      </c>
    </row>
    <row r="19" spans="2:9">
      <c r="B19" s="36" t="s">
        <v>179</v>
      </c>
      <c r="C19" s="21"/>
      <c r="D19" s="10"/>
      <c r="E19" s="21">
        <f t="shared" si="0"/>
        <v>0</v>
      </c>
      <c r="F19" s="36" t="s">
        <v>180</v>
      </c>
      <c r="G19" s="21"/>
      <c r="H19" s="10"/>
      <c r="I19" s="21">
        <f t="shared" si="1"/>
        <v>0</v>
      </c>
    </row>
    <row r="20" spans="2:9">
      <c r="B20" s="36" t="s">
        <v>181</v>
      </c>
      <c r="C20" s="21"/>
      <c r="D20" s="10"/>
      <c r="E20" s="21">
        <f t="shared" si="0"/>
        <v>0</v>
      </c>
      <c r="F20" s="36" t="s">
        <v>182</v>
      </c>
      <c r="G20" s="21"/>
      <c r="H20" s="10"/>
      <c r="I20" s="21">
        <f t="shared" si="1"/>
        <v>0</v>
      </c>
    </row>
    <row r="21" spans="2:9">
      <c r="B21" s="36" t="s">
        <v>183</v>
      </c>
      <c r="C21" s="21">
        <v>5069969</v>
      </c>
      <c r="D21" s="10">
        <v>3411369</v>
      </c>
      <c r="E21" s="21">
        <f t="shared" si="0"/>
        <v>1658600</v>
      </c>
      <c r="F21" s="36" t="s">
        <v>184</v>
      </c>
      <c r="G21" s="21"/>
      <c r="H21" s="10"/>
      <c r="I21" s="21">
        <f t="shared" si="1"/>
        <v>0</v>
      </c>
    </row>
    <row r="22" spans="2:9">
      <c r="B22" s="36" t="s">
        <v>185</v>
      </c>
      <c r="C22" s="21"/>
      <c r="D22" s="10"/>
      <c r="E22" s="21">
        <f t="shared" si="0"/>
        <v>0</v>
      </c>
      <c r="F22" s="36" t="s">
        <v>186</v>
      </c>
      <c r="G22" s="21"/>
      <c r="H22" s="10"/>
      <c r="I22" s="21">
        <f t="shared" si="1"/>
        <v>0</v>
      </c>
    </row>
    <row r="23" spans="2:9">
      <c r="B23" s="36" t="s">
        <v>187</v>
      </c>
      <c r="C23" s="21">
        <v>1258447</v>
      </c>
      <c r="D23" s="10">
        <v>1048245</v>
      </c>
      <c r="E23" s="21">
        <f t="shared" si="0"/>
        <v>210202</v>
      </c>
      <c r="F23" s="36" t="s">
        <v>188</v>
      </c>
      <c r="G23" s="21"/>
      <c r="H23" s="10"/>
      <c r="I23" s="21">
        <f t="shared" si="1"/>
        <v>0</v>
      </c>
    </row>
    <row r="24" spans="2:9">
      <c r="B24" s="36" t="s">
        <v>189</v>
      </c>
      <c r="C24" s="21">
        <v>7087200</v>
      </c>
      <c r="D24" s="10">
        <v>7545300</v>
      </c>
      <c r="E24" s="21">
        <f t="shared" si="0"/>
        <v>-458100</v>
      </c>
      <c r="F24" s="36" t="s">
        <v>190</v>
      </c>
      <c r="G24" s="21">
        <v>566512</v>
      </c>
      <c r="H24" s="10">
        <v>2279454</v>
      </c>
      <c r="I24" s="21">
        <f t="shared" si="1"/>
        <v>-1712942</v>
      </c>
    </row>
    <row r="25" spans="2:9">
      <c r="B25" s="36" t="s">
        <v>191</v>
      </c>
      <c r="C25" s="21"/>
      <c r="D25" s="10">
        <v>0</v>
      </c>
      <c r="E25" s="21">
        <f t="shared" si="0"/>
        <v>0</v>
      </c>
      <c r="F25" s="36" t="s">
        <v>192</v>
      </c>
      <c r="G25" s="21">
        <v>10482569</v>
      </c>
      <c r="H25" s="10">
        <v>8203291</v>
      </c>
      <c r="I25" s="21">
        <f t="shared" si="1"/>
        <v>2279278</v>
      </c>
    </row>
    <row r="26" spans="2:9">
      <c r="B26" s="36" t="s">
        <v>193</v>
      </c>
      <c r="C26" s="21">
        <v>8623064</v>
      </c>
      <c r="D26" s="10">
        <v>4548513</v>
      </c>
      <c r="E26" s="21">
        <f t="shared" si="0"/>
        <v>4074551</v>
      </c>
      <c r="F26" s="36" t="s">
        <v>194</v>
      </c>
      <c r="G26" s="21">
        <v>43853</v>
      </c>
      <c r="H26" s="10">
        <v>87853</v>
      </c>
      <c r="I26" s="21">
        <f t="shared" si="1"/>
        <v>-44000</v>
      </c>
    </row>
    <row r="27" spans="2:9">
      <c r="B27" s="36" t="s">
        <v>195</v>
      </c>
      <c r="C27" s="21"/>
      <c r="D27" s="10"/>
      <c r="E27" s="21">
        <f t="shared" si="0"/>
        <v>0</v>
      </c>
      <c r="F27" s="36" t="s">
        <v>196</v>
      </c>
      <c r="G27" s="21"/>
      <c r="H27" s="10"/>
      <c r="I27" s="21">
        <f t="shared" si="1"/>
        <v>0</v>
      </c>
    </row>
    <row r="28" spans="2:9">
      <c r="B28" s="36" t="s">
        <v>197</v>
      </c>
      <c r="C28" s="21"/>
      <c r="D28" s="10"/>
      <c r="E28" s="21">
        <f t="shared" si="0"/>
        <v>0</v>
      </c>
      <c r="F28" s="36" t="s">
        <v>198</v>
      </c>
      <c r="G28" s="21"/>
      <c r="H28" s="10">
        <v>0</v>
      </c>
      <c r="I28" s="21">
        <f t="shared" si="1"/>
        <v>0</v>
      </c>
    </row>
    <row r="29" spans="2:9">
      <c r="B29" s="36" t="s">
        <v>199</v>
      </c>
      <c r="C29" s="21"/>
      <c r="D29" s="10"/>
      <c r="E29" s="21">
        <f t="shared" si="0"/>
        <v>0</v>
      </c>
      <c r="F29" s="36" t="s">
        <v>200</v>
      </c>
      <c r="G29" s="21">
        <v>84618000</v>
      </c>
      <c r="H29" s="10">
        <v>85068000</v>
      </c>
      <c r="I29" s="21">
        <f t="shared" si="1"/>
        <v>-450000</v>
      </c>
    </row>
    <row r="30" spans="2:9">
      <c r="B30" s="36" t="s">
        <v>201</v>
      </c>
      <c r="C30" s="21"/>
      <c r="D30" s="10"/>
      <c r="E30" s="21">
        <f t="shared" si="0"/>
        <v>0</v>
      </c>
      <c r="F30" s="36" t="s">
        <v>202</v>
      </c>
      <c r="G30" s="21"/>
      <c r="H30" s="10"/>
      <c r="I30" s="21">
        <f t="shared" si="1"/>
        <v>0</v>
      </c>
    </row>
    <row r="31" spans="2:9">
      <c r="B31" s="36" t="s">
        <v>203</v>
      </c>
      <c r="C31" s="21">
        <v>0</v>
      </c>
      <c r="D31" s="10">
        <v>41250</v>
      </c>
      <c r="E31" s="21">
        <f t="shared" si="0"/>
        <v>-41250</v>
      </c>
      <c r="F31" s="36"/>
      <c r="G31" s="21"/>
      <c r="H31" s="21"/>
      <c r="I31" s="21"/>
    </row>
    <row r="32" spans="2:9">
      <c r="B32" s="36" t="s">
        <v>204</v>
      </c>
      <c r="C32" s="21"/>
      <c r="D32" s="10">
        <v>0</v>
      </c>
      <c r="E32" s="21">
        <f t="shared" si="0"/>
        <v>0</v>
      </c>
      <c r="F32" s="36"/>
      <c r="G32" s="21"/>
      <c r="H32" s="21"/>
      <c r="I32" s="21"/>
    </row>
    <row r="33" spans="2:9">
      <c r="B33" s="36" t="s">
        <v>205</v>
      </c>
      <c r="C33" s="21"/>
      <c r="D33" s="10"/>
      <c r="E33" s="21">
        <f t="shared" si="0"/>
        <v>0</v>
      </c>
      <c r="F33" s="36"/>
      <c r="G33" s="21"/>
      <c r="H33" s="21"/>
      <c r="I33" s="21"/>
    </row>
    <row r="34" spans="2:9">
      <c r="B34" s="36" t="s">
        <v>206</v>
      </c>
      <c r="C34" s="21"/>
      <c r="D34" s="10"/>
      <c r="E34" s="21">
        <f t="shared" si="0"/>
        <v>0</v>
      </c>
      <c r="F34" s="36"/>
      <c r="G34" s="21"/>
      <c r="H34" s="21"/>
      <c r="I34" s="21"/>
    </row>
    <row r="35" spans="2:9">
      <c r="B35" s="37" t="s">
        <v>207</v>
      </c>
      <c r="C35" s="23">
        <f>+C36 +C41</f>
        <v>3317725817</v>
      </c>
      <c r="D35" s="14">
        <f>+D36 +D41</f>
        <v>3433402572</v>
      </c>
      <c r="E35" s="23">
        <f t="shared" si="0"/>
        <v>-115676755</v>
      </c>
      <c r="F35" s="37" t="s">
        <v>208</v>
      </c>
      <c r="G35" s="23">
        <f>+G36+G37+G38+G39+G40+G41+G42+G43+G44+G45+G46</f>
        <v>88327512</v>
      </c>
      <c r="H35" s="14">
        <f>+H36+H37+H38+H39+H40+H41+H42+H43+H44+H45+H46</f>
        <v>74092722</v>
      </c>
      <c r="I35" s="23">
        <f t="shared" si="1"/>
        <v>14234790</v>
      </c>
    </row>
    <row r="36" spans="2:9">
      <c r="B36" s="37" t="s">
        <v>209</v>
      </c>
      <c r="C36" s="23">
        <f>+C37+C38+C39+C40</f>
        <v>2354678771</v>
      </c>
      <c r="D36" s="14">
        <f>+D37+D38+D39+D40</f>
        <v>2466553738</v>
      </c>
      <c r="E36" s="23">
        <f t="shared" si="0"/>
        <v>-111874967</v>
      </c>
      <c r="F36" s="34" t="s">
        <v>210</v>
      </c>
      <c r="G36" s="35"/>
      <c r="H36" s="7"/>
      <c r="I36" s="35">
        <f t="shared" si="1"/>
        <v>0</v>
      </c>
    </row>
    <row r="37" spans="2:9">
      <c r="B37" s="34" t="s">
        <v>211</v>
      </c>
      <c r="C37" s="35">
        <v>529140651</v>
      </c>
      <c r="D37" s="7">
        <v>529140651</v>
      </c>
      <c r="E37" s="35">
        <f t="shared" si="0"/>
        <v>0</v>
      </c>
      <c r="F37" s="36" t="s">
        <v>212</v>
      </c>
      <c r="G37" s="21"/>
      <c r="H37" s="10"/>
      <c r="I37" s="21">
        <f t="shared" si="1"/>
        <v>0</v>
      </c>
    </row>
    <row r="38" spans="2:9">
      <c r="B38" s="36" t="s">
        <v>213</v>
      </c>
      <c r="C38" s="21">
        <v>1825538120</v>
      </c>
      <c r="D38" s="10">
        <v>1937413087</v>
      </c>
      <c r="E38" s="21">
        <f t="shared" si="0"/>
        <v>-111874967</v>
      </c>
      <c r="F38" s="36" t="s">
        <v>214</v>
      </c>
      <c r="G38" s="21"/>
      <c r="H38" s="10"/>
      <c r="I38" s="21">
        <f t="shared" si="1"/>
        <v>0</v>
      </c>
    </row>
    <row r="39" spans="2:9">
      <c r="B39" s="36" t="s">
        <v>215</v>
      </c>
      <c r="C39" s="21"/>
      <c r="D39" s="10"/>
      <c r="E39" s="21">
        <f t="shared" si="0"/>
        <v>0</v>
      </c>
      <c r="F39" s="36" t="s">
        <v>216</v>
      </c>
      <c r="G39" s="21"/>
      <c r="H39" s="10"/>
      <c r="I39" s="21">
        <f t="shared" si="1"/>
        <v>0</v>
      </c>
    </row>
    <row r="40" spans="2:9">
      <c r="B40" s="36" t="s">
        <v>217</v>
      </c>
      <c r="C40" s="21"/>
      <c r="D40" s="10"/>
      <c r="E40" s="21">
        <f t="shared" si="0"/>
        <v>0</v>
      </c>
      <c r="F40" s="36" t="s">
        <v>218</v>
      </c>
      <c r="G40" s="21"/>
      <c r="H40" s="10"/>
      <c r="I40" s="21">
        <f t="shared" si="1"/>
        <v>0</v>
      </c>
    </row>
    <row r="41" spans="2:9">
      <c r="B41" s="37" t="s">
        <v>219</v>
      </c>
      <c r="C41" s="23">
        <f>+C42+C43+C44+C45+C46+C47+C48+C49+C50+C51+C52+C53+C54+C55+C56+C57+C58+C59+C60+C61+C62+C63+C64+C65+C66-ABS(C67)-ABS(C68)</f>
        <v>963047046</v>
      </c>
      <c r="D41" s="14">
        <f>+D42+D43+D44+D45+D46+D47+D48+D49+D50+D51+D52+D53+D54+D55+D56+D57+D58+D59+D60+D61+D62+D63+D64+D65+D66-ABS(D67)-ABS(D68)</f>
        <v>966848834</v>
      </c>
      <c r="E41" s="23">
        <f t="shared" si="0"/>
        <v>-3801788</v>
      </c>
      <c r="F41" s="36" t="s">
        <v>220</v>
      </c>
      <c r="G41" s="21"/>
      <c r="H41" s="10"/>
      <c r="I41" s="21">
        <f t="shared" si="1"/>
        <v>0</v>
      </c>
    </row>
    <row r="42" spans="2:9">
      <c r="B42" s="34" t="s">
        <v>211</v>
      </c>
      <c r="C42" s="35">
        <v>180720180</v>
      </c>
      <c r="D42" s="7">
        <v>180720180</v>
      </c>
      <c r="E42" s="35">
        <f t="shared" si="0"/>
        <v>0</v>
      </c>
      <c r="F42" s="36" t="s">
        <v>221</v>
      </c>
      <c r="G42" s="21">
        <v>69809500</v>
      </c>
      <c r="H42" s="10">
        <v>66256000</v>
      </c>
      <c r="I42" s="21">
        <f t="shared" si="1"/>
        <v>3553500</v>
      </c>
    </row>
    <row r="43" spans="2:9">
      <c r="B43" s="36" t="s">
        <v>213</v>
      </c>
      <c r="C43" s="21">
        <v>9125134</v>
      </c>
      <c r="D43" s="10">
        <v>10205839</v>
      </c>
      <c r="E43" s="21">
        <f t="shared" si="0"/>
        <v>-1080705</v>
      </c>
      <c r="F43" s="36" t="s">
        <v>222</v>
      </c>
      <c r="G43" s="21"/>
      <c r="H43" s="10"/>
      <c r="I43" s="21">
        <f t="shared" si="1"/>
        <v>0</v>
      </c>
    </row>
    <row r="44" spans="2:9">
      <c r="B44" s="36" t="s">
        <v>223</v>
      </c>
      <c r="C44" s="21">
        <v>31568566</v>
      </c>
      <c r="D44" s="10">
        <v>30502650</v>
      </c>
      <c r="E44" s="21">
        <f t="shared" si="0"/>
        <v>1065916</v>
      </c>
      <c r="F44" s="36" t="s">
        <v>224</v>
      </c>
      <c r="G44" s="21"/>
      <c r="H44" s="10"/>
      <c r="I44" s="21">
        <f t="shared" si="1"/>
        <v>0</v>
      </c>
    </row>
    <row r="45" spans="2:9">
      <c r="B45" s="36" t="s">
        <v>225</v>
      </c>
      <c r="C45" s="21">
        <v>160420</v>
      </c>
      <c r="D45" s="10">
        <v>784655</v>
      </c>
      <c r="E45" s="21">
        <f t="shared" si="0"/>
        <v>-624235</v>
      </c>
      <c r="F45" s="36" t="s">
        <v>226</v>
      </c>
      <c r="G45" s="21">
        <v>18518012</v>
      </c>
      <c r="H45" s="10">
        <v>7836722</v>
      </c>
      <c r="I45" s="21">
        <f t="shared" si="1"/>
        <v>10681290</v>
      </c>
    </row>
    <row r="46" spans="2:9">
      <c r="B46" s="36" t="s">
        <v>227</v>
      </c>
      <c r="C46" s="21">
        <v>18329344</v>
      </c>
      <c r="D46" s="10">
        <v>23988640</v>
      </c>
      <c r="E46" s="21">
        <f t="shared" si="0"/>
        <v>-5659296</v>
      </c>
      <c r="F46" s="36" t="s">
        <v>228</v>
      </c>
      <c r="G46" s="21"/>
      <c r="H46" s="10"/>
      <c r="I46" s="21">
        <f t="shared" si="1"/>
        <v>0</v>
      </c>
    </row>
    <row r="47" spans="2:9">
      <c r="B47" s="36" t="s">
        <v>229</v>
      </c>
      <c r="C47" s="21">
        <v>55785685</v>
      </c>
      <c r="D47" s="10">
        <v>64753457</v>
      </c>
      <c r="E47" s="21">
        <f t="shared" si="0"/>
        <v>-8967772</v>
      </c>
      <c r="F47" s="37" t="s">
        <v>230</v>
      </c>
      <c r="G47" s="23">
        <f>+G9 +G35</f>
        <v>233049970</v>
      </c>
      <c r="H47" s="23">
        <f>+H9 +H35</f>
        <v>223079478</v>
      </c>
      <c r="I47" s="23">
        <f t="shared" si="1"/>
        <v>9970492</v>
      </c>
    </row>
    <row r="48" spans="2:9">
      <c r="B48" s="36" t="s">
        <v>231</v>
      </c>
      <c r="C48" s="21"/>
      <c r="D48" s="10"/>
      <c r="E48" s="21">
        <f t="shared" si="0"/>
        <v>0</v>
      </c>
      <c r="F48" s="80" t="s">
        <v>232</v>
      </c>
      <c r="G48" s="81"/>
      <c r="H48" s="81"/>
      <c r="I48" s="82"/>
    </row>
    <row r="49" spans="2:9">
      <c r="B49" s="36" t="s">
        <v>233</v>
      </c>
      <c r="C49" s="21"/>
      <c r="D49" s="10"/>
      <c r="E49" s="21">
        <f t="shared" si="0"/>
        <v>0</v>
      </c>
      <c r="F49" s="34" t="s">
        <v>234</v>
      </c>
      <c r="G49" s="35">
        <f>+G50+G51+G52+G53</f>
        <v>226498159</v>
      </c>
      <c r="H49" s="7">
        <f>+H50+H51+H52+H53</f>
        <v>226498159</v>
      </c>
      <c r="I49" s="35">
        <f t="shared" si="1"/>
        <v>0</v>
      </c>
    </row>
    <row r="50" spans="2:9">
      <c r="B50" s="36" t="s">
        <v>235</v>
      </c>
      <c r="C50" s="21">
        <v>76440</v>
      </c>
      <c r="D50" s="10">
        <v>76440</v>
      </c>
      <c r="E50" s="21">
        <f t="shared" si="0"/>
        <v>0</v>
      </c>
      <c r="F50" s="36" t="s">
        <v>236</v>
      </c>
      <c r="G50" s="21">
        <v>226498159</v>
      </c>
      <c r="H50" s="10">
        <v>226498159</v>
      </c>
      <c r="I50" s="21">
        <f t="shared" si="1"/>
        <v>0</v>
      </c>
    </row>
    <row r="51" spans="2:9">
      <c r="B51" s="36" t="s">
        <v>237</v>
      </c>
      <c r="C51" s="21">
        <v>5448915</v>
      </c>
      <c r="D51" s="10">
        <v>7939401</v>
      </c>
      <c r="E51" s="21">
        <f t="shared" si="0"/>
        <v>-2490486</v>
      </c>
      <c r="F51" s="36" t="s">
        <v>238</v>
      </c>
      <c r="G51" s="21"/>
      <c r="H51" s="10"/>
      <c r="I51" s="21">
        <f t="shared" si="1"/>
        <v>0</v>
      </c>
    </row>
    <row r="52" spans="2:9">
      <c r="B52" s="36" t="s">
        <v>239</v>
      </c>
      <c r="C52" s="21"/>
      <c r="D52" s="10"/>
      <c r="E52" s="21">
        <f t="shared" si="0"/>
        <v>0</v>
      </c>
      <c r="F52" s="36" t="s">
        <v>240</v>
      </c>
      <c r="G52" s="21"/>
      <c r="H52" s="10"/>
      <c r="I52" s="21">
        <f t="shared" si="1"/>
        <v>0</v>
      </c>
    </row>
    <row r="53" spans="2:9">
      <c r="B53" s="36" t="s">
        <v>217</v>
      </c>
      <c r="C53" s="21"/>
      <c r="D53" s="10"/>
      <c r="E53" s="21">
        <f t="shared" si="0"/>
        <v>0</v>
      </c>
      <c r="F53" s="36" t="s">
        <v>241</v>
      </c>
      <c r="G53" s="21"/>
      <c r="H53" s="10"/>
      <c r="I53" s="21">
        <f t="shared" si="1"/>
        <v>0</v>
      </c>
    </row>
    <row r="54" spans="2:9">
      <c r="B54" s="36" t="s">
        <v>242</v>
      </c>
      <c r="C54" s="21"/>
      <c r="D54" s="10"/>
      <c r="E54" s="21">
        <f t="shared" si="0"/>
        <v>0</v>
      </c>
      <c r="F54" s="36" t="s">
        <v>243</v>
      </c>
      <c r="G54" s="21">
        <f>+G55+G56</f>
        <v>1423443143</v>
      </c>
      <c r="H54" s="10">
        <f>+H55+H56</f>
        <v>1507250490</v>
      </c>
      <c r="I54" s="21">
        <f t="shared" si="1"/>
        <v>-83807347</v>
      </c>
    </row>
    <row r="55" spans="2:9">
      <c r="B55" s="36" t="s">
        <v>244</v>
      </c>
      <c r="C55" s="21"/>
      <c r="D55" s="10"/>
      <c r="E55" s="21">
        <f t="shared" si="0"/>
        <v>0</v>
      </c>
      <c r="F55" s="36" t="s">
        <v>245</v>
      </c>
      <c r="G55" s="21">
        <v>1259997798</v>
      </c>
      <c r="H55" s="10">
        <v>1333798294</v>
      </c>
      <c r="I55" s="21">
        <f t="shared" si="1"/>
        <v>-73800496</v>
      </c>
    </row>
    <row r="56" spans="2:9">
      <c r="B56" s="36" t="s">
        <v>246</v>
      </c>
      <c r="C56" s="21">
        <v>69809500</v>
      </c>
      <c r="D56" s="10">
        <v>66256000</v>
      </c>
      <c r="E56" s="21">
        <f t="shared" si="0"/>
        <v>3553500</v>
      </c>
      <c r="F56" s="36" t="s">
        <v>247</v>
      </c>
      <c r="G56" s="21">
        <v>163445345</v>
      </c>
      <c r="H56" s="10">
        <v>173452196</v>
      </c>
      <c r="I56" s="21">
        <f t="shared" si="1"/>
        <v>-10006851</v>
      </c>
    </row>
    <row r="57" spans="2:9">
      <c r="B57" s="36" t="s">
        <v>248</v>
      </c>
      <c r="C57" s="21">
        <v>18518012</v>
      </c>
      <c r="D57" s="10">
        <v>7836722</v>
      </c>
      <c r="E57" s="21">
        <f t="shared" si="0"/>
        <v>10681290</v>
      </c>
      <c r="F57" s="36" t="s">
        <v>249</v>
      </c>
      <c r="G57" s="21">
        <f>+G58+G59+G60+G61+G62+G63</f>
        <v>566104850</v>
      </c>
      <c r="H57" s="10">
        <f>+H58+H59+H60+H61+H62+H63</f>
        <v>566104850</v>
      </c>
      <c r="I57" s="21">
        <f t="shared" si="1"/>
        <v>0</v>
      </c>
    </row>
    <row r="58" spans="2:9">
      <c r="B58" s="36" t="s">
        <v>250</v>
      </c>
      <c r="C58" s="21">
        <v>20950848</v>
      </c>
      <c r="D58" s="10">
        <v>20950848</v>
      </c>
      <c r="E58" s="21">
        <f t="shared" si="0"/>
        <v>0</v>
      </c>
      <c r="F58" s="36" t="s">
        <v>251</v>
      </c>
      <c r="G58" s="21">
        <v>20950848</v>
      </c>
      <c r="H58" s="10">
        <v>20950848</v>
      </c>
      <c r="I58" s="21">
        <f t="shared" si="1"/>
        <v>0</v>
      </c>
    </row>
    <row r="59" spans="2:9">
      <c r="B59" s="36" t="s">
        <v>252</v>
      </c>
      <c r="C59" s="21">
        <v>278571691</v>
      </c>
      <c r="D59" s="10">
        <v>278571691</v>
      </c>
      <c r="E59" s="21">
        <f t="shared" si="0"/>
        <v>0</v>
      </c>
      <c r="F59" s="36" t="s">
        <v>253</v>
      </c>
      <c r="G59" s="21">
        <v>278571691</v>
      </c>
      <c r="H59" s="10">
        <v>278571691</v>
      </c>
      <c r="I59" s="21">
        <f t="shared" si="1"/>
        <v>0</v>
      </c>
    </row>
    <row r="60" spans="2:9">
      <c r="B60" s="36" t="s">
        <v>254</v>
      </c>
      <c r="C60" s="21">
        <v>3087738</v>
      </c>
      <c r="D60" s="10">
        <v>3087738</v>
      </c>
      <c r="E60" s="21">
        <f t="shared" si="0"/>
        <v>0</v>
      </c>
      <c r="F60" s="36" t="s">
        <v>255</v>
      </c>
      <c r="G60" s="21">
        <v>3087738</v>
      </c>
      <c r="H60" s="10">
        <v>3087738</v>
      </c>
      <c r="I60" s="21">
        <f t="shared" si="1"/>
        <v>0</v>
      </c>
    </row>
    <row r="61" spans="2:9">
      <c r="B61" s="36" t="s">
        <v>256</v>
      </c>
      <c r="C61" s="21">
        <v>19550000</v>
      </c>
      <c r="D61" s="10">
        <v>19550000</v>
      </c>
      <c r="E61" s="21">
        <f t="shared" si="0"/>
        <v>0</v>
      </c>
      <c r="F61" s="36" t="s">
        <v>257</v>
      </c>
      <c r="G61" s="21">
        <v>19550000</v>
      </c>
      <c r="H61" s="10">
        <v>19550000</v>
      </c>
      <c r="I61" s="21">
        <f t="shared" si="1"/>
        <v>0</v>
      </c>
    </row>
    <row r="62" spans="2:9">
      <c r="B62" s="36" t="s">
        <v>258</v>
      </c>
      <c r="C62" s="21">
        <v>243944573</v>
      </c>
      <c r="D62" s="10">
        <v>243944573</v>
      </c>
      <c r="E62" s="21">
        <f t="shared" si="0"/>
        <v>0</v>
      </c>
      <c r="F62" s="36" t="s">
        <v>259</v>
      </c>
      <c r="G62" s="21">
        <v>243944573</v>
      </c>
      <c r="H62" s="10">
        <v>243944573</v>
      </c>
      <c r="I62" s="21">
        <f t="shared" si="1"/>
        <v>0</v>
      </c>
    </row>
    <row r="63" spans="2:9">
      <c r="B63" s="36" t="s">
        <v>260</v>
      </c>
      <c r="C63" s="21"/>
      <c r="D63" s="10"/>
      <c r="E63" s="21">
        <f t="shared" si="0"/>
        <v>0</v>
      </c>
      <c r="F63" s="36" t="s">
        <v>261</v>
      </c>
      <c r="G63" s="21"/>
      <c r="H63" s="10"/>
      <c r="I63" s="21">
        <f t="shared" si="1"/>
        <v>0</v>
      </c>
    </row>
    <row r="64" spans="2:9">
      <c r="B64" s="36" t="s">
        <v>262</v>
      </c>
      <c r="C64" s="21">
        <v>480000</v>
      </c>
      <c r="D64" s="10">
        <v>480000</v>
      </c>
      <c r="E64" s="21">
        <f t="shared" si="0"/>
        <v>0</v>
      </c>
      <c r="F64" s="36" t="s">
        <v>263</v>
      </c>
      <c r="G64" s="21">
        <v>2676093631</v>
      </c>
      <c r="H64" s="10">
        <v>2568684123</v>
      </c>
      <c r="I64" s="21">
        <f t="shared" si="1"/>
        <v>107409508</v>
      </c>
    </row>
    <row r="65" spans="2:9">
      <c r="B65" s="36" t="s">
        <v>264</v>
      </c>
      <c r="C65" s="21">
        <v>6900000</v>
      </c>
      <c r="D65" s="10">
        <v>7200000</v>
      </c>
      <c r="E65" s="21">
        <f t="shared" si="0"/>
        <v>-300000</v>
      </c>
      <c r="F65" s="36" t="s">
        <v>265</v>
      </c>
      <c r="G65" s="21">
        <v>107409508</v>
      </c>
      <c r="H65" s="10">
        <v>161773114</v>
      </c>
      <c r="I65" s="21">
        <f t="shared" si="1"/>
        <v>-54363606</v>
      </c>
    </row>
    <row r="66" spans="2:9">
      <c r="B66" s="36" t="s">
        <v>266</v>
      </c>
      <c r="C66" s="21">
        <v>20000</v>
      </c>
      <c r="D66" s="10"/>
      <c r="E66" s="21">
        <f t="shared" si="0"/>
        <v>20000</v>
      </c>
      <c r="F66" s="36"/>
      <c r="G66" s="21"/>
      <c r="H66" s="21"/>
      <c r="I66" s="21"/>
    </row>
    <row r="67" spans="2:9">
      <c r="B67" s="36" t="s">
        <v>205</v>
      </c>
      <c r="C67" s="21"/>
      <c r="D67" s="10"/>
      <c r="E67" s="21">
        <f t="shared" si="0"/>
        <v>0</v>
      </c>
      <c r="F67" s="46"/>
      <c r="G67" s="47"/>
      <c r="H67" s="47"/>
      <c r="I67" s="47"/>
    </row>
    <row r="68" spans="2:9">
      <c r="B68" s="46" t="s">
        <v>206</v>
      </c>
      <c r="C68" s="47"/>
      <c r="D68" s="12"/>
      <c r="E68" s="47">
        <f t="shared" si="0"/>
        <v>0</v>
      </c>
      <c r="F68" s="37" t="s">
        <v>267</v>
      </c>
      <c r="G68" s="23">
        <f>+G49 +G54 +G57 +G64</f>
        <v>4892139783</v>
      </c>
      <c r="H68" s="23">
        <f>+H49 +H54 +H57 +H64</f>
        <v>4868537622</v>
      </c>
      <c r="I68" s="23">
        <f t="shared" si="1"/>
        <v>23602161</v>
      </c>
    </row>
    <row r="69" spans="2:9">
      <c r="B69" s="37" t="s">
        <v>268</v>
      </c>
      <c r="C69" s="23">
        <f>+C9 +C35</f>
        <v>5125189753</v>
      </c>
      <c r="D69" s="23">
        <f>+D9 +D35</f>
        <v>5091617100</v>
      </c>
      <c r="E69" s="23">
        <f t="shared" si="0"/>
        <v>33572653</v>
      </c>
      <c r="F69" s="13" t="s">
        <v>269</v>
      </c>
      <c r="G69" s="15">
        <f>+G47 +G68</f>
        <v>5125189753</v>
      </c>
      <c r="H69" s="15">
        <f>+H47 +H68</f>
        <v>5091617100</v>
      </c>
      <c r="I69" s="15">
        <f t="shared" si="1"/>
        <v>33572653</v>
      </c>
    </row>
  </sheetData>
  <mergeCells count="5">
    <mergeCell ref="B3:I3"/>
    <mergeCell ref="B5:I5"/>
    <mergeCell ref="B7:E7"/>
    <mergeCell ref="F7:I7"/>
    <mergeCell ref="F48:I48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1337-1CE6-4EC1-ACDD-0AFC96744021}">
  <sheetPr>
    <pageSetUpPr fitToPage="1"/>
  </sheetPr>
  <dimension ref="B2:J69"/>
  <sheetViews>
    <sheetView showGridLines="0" topLeftCell="A43" workbookViewId="0"/>
  </sheetViews>
  <sheetFormatPr defaultRowHeight="18.75"/>
  <cols>
    <col min="1" max="3" width="3" customWidth="1"/>
    <col min="4" max="4" width="45" customWidth="1"/>
    <col min="5" max="10" width="21.25" customWidth="1"/>
  </cols>
  <sheetData>
    <row r="2" spans="2:10" ht="21">
      <c r="B2" s="1"/>
      <c r="C2" s="1"/>
      <c r="D2" s="1"/>
      <c r="E2" s="1"/>
      <c r="F2" s="2"/>
      <c r="G2" s="2"/>
      <c r="H2" s="2"/>
      <c r="I2" s="3"/>
      <c r="J2" s="3" t="s">
        <v>270</v>
      </c>
    </row>
    <row r="3" spans="2:10" ht="21">
      <c r="B3" s="65" t="s">
        <v>271</v>
      </c>
      <c r="C3" s="65"/>
      <c r="D3" s="65"/>
      <c r="E3" s="65"/>
      <c r="F3" s="65"/>
      <c r="G3" s="65"/>
      <c r="H3" s="65"/>
      <c r="I3" s="65"/>
      <c r="J3" s="65"/>
    </row>
    <row r="4" spans="2:10">
      <c r="B4" s="33"/>
      <c r="C4" s="33"/>
      <c r="D4" s="33"/>
      <c r="E4" s="33"/>
      <c r="F4" s="33"/>
      <c r="G4" s="33"/>
      <c r="H4" s="33"/>
      <c r="I4" s="2"/>
      <c r="J4" s="2"/>
    </row>
    <row r="5" spans="2:10" ht="21">
      <c r="B5" s="66" t="s">
        <v>2</v>
      </c>
      <c r="C5" s="66"/>
      <c r="D5" s="66"/>
      <c r="E5" s="66"/>
      <c r="F5" s="66"/>
      <c r="G5" s="66"/>
      <c r="H5" s="66"/>
      <c r="I5" s="66"/>
      <c r="J5" s="66"/>
    </row>
    <row r="6" spans="2:10">
      <c r="B6" s="4"/>
      <c r="C6" s="4"/>
      <c r="D6" s="4"/>
      <c r="E6" s="4"/>
      <c r="F6" s="4"/>
      <c r="G6" s="4"/>
      <c r="H6" s="2"/>
      <c r="I6" s="2"/>
      <c r="J6" s="4" t="s">
        <v>3</v>
      </c>
    </row>
    <row r="7" spans="2:10">
      <c r="B7" s="67" t="s">
        <v>4</v>
      </c>
      <c r="C7" s="67"/>
      <c r="D7" s="67"/>
      <c r="E7" s="5" t="s">
        <v>272</v>
      </c>
      <c r="F7" s="5" t="s">
        <v>273</v>
      </c>
      <c r="G7" s="5" t="s">
        <v>274</v>
      </c>
      <c r="H7" s="5" t="s">
        <v>275</v>
      </c>
      <c r="I7" s="5" t="s">
        <v>276</v>
      </c>
      <c r="J7" s="5" t="s">
        <v>277</v>
      </c>
    </row>
    <row r="8" spans="2:10">
      <c r="B8" s="68" t="s">
        <v>9</v>
      </c>
      <c r="C8" s="68" t="s">
        <v>10</v>
      </c>
      <c r="D8" s="6" t="s">
        <v>11</v>
      </c>
      <c r="E8" s="8">
        <v>497013375</v>
      </c>
      <c r="F8" s="8">
        <v>75948817</v>
      </c>
      <c r="G8" s="8">
        <v>0</v>
      </c>
      <c r="H8" s="8">
        <f>E8+F8+G8</f>
        <v>572962192</v>
      </c>
      <c r="I8" s="7"/>
      <c r="J8" s="8">
        <f>H8-ABS(I8)</f>
        <v>572962192</v>
      </c>
    </row>
    <row r="9" spans="2:10">
      <c r="B9" s="69"/>
      <c r="C9" s="69"/>
      <c r="D9" s="9" t="s">
        <v>12</v>
      </c>
      <c r="E9" s="11">
        <v>60411611</v>
      </c>
      <c r="F9" s="11">
        <v>0</v>
      </c>
      <c r="G9" s="11">
        <v>0</v>
      </c>
      <c r="H9" s="11">
        <f t="shared" ref="H9:H69" si="0">E9+F9+G9</f>
        <v>60411611</v>
      </c>
      <c r="I9" s="10"/>
      <c r="J9" s="11">
        <f t="shared" ref="J9:J68" si="1">H9-ABS(I9)</f>
        <v>60411611</v>
      </c>
    </row>
    <row r="10" spans="2:10">
      <c r="B10" s="69"/>
      <c r="C10" s="69"/>
      <c r="D10" s="9" t="s">
        <v>13</v>
      </c>
      <c r="E10" s="11">
        <v>413433455</v>
      </c>
      <c r="F10" s="11">
        <v>0</v>
      </c>
      <c r="G10" s="11">
        <v>0</v>
      </c>
      <c r="H10" s="11">
        <f t="shared" si="0"/>
        <v>413433455</v>
      </c>
      <c r="I10" s="10"/>
      <c r="J10" s="11">
        <f t="shared" si="1"/>
        <v>413433455</v>
      </c>
    </row>
    <row r="11" spans="2:10">
      <c r="B11" s="69"/>
      <c r="C11" s="69"/>
      <c r="D11" s="9" t="s">
        <v>14</v>
      </c>
      <c r="E11" s="11">
        <v>55872895</v>
      </c>
      <c r="F11" s="11">
        <v>0</v>
      </c>
      <c r="G11" s="11">
        <v>0</v>
      </c>
      <c r="H11" s="11">
        <f t="shared" si="0"/>
        <v>55872895</v>
      </c>
      <c r="I11" s="10">
        <v>375180</v>
      </c>
      <c r="J11" s="11">
        <f t="shared" si="1"/>
        <v>55497715</v>
      </c>
    </row>
    <row r="12" spans="2:10">
      <c r="B12" s="69"/>
      <c r="C12" s="69"/>
      <c r="D12" s="9" t="s">
        <v>15</v>
      </c>
      <c r="E12" s="11">
        <v>1301735868</v>
      </c>
      <c r="F12" s="11">
        <v>49080087</v>
      </c>
      <c r="G12" s="11">
        <v>0</v>
      </c>
      <c r="H12" s="11">
        <f t="shared" si="0"/>
        <v>1350815955</v>
      </c>
      <c r="I12" s="10"/>
      <c r="J12" s="11">
        <f t="shared" si="1"/>
        <v>1350815955</v>
      </c>
    </row>
    <row r="13" spans="2:10">
      <c r="B13" s="69"/>
      <c r="C13" s="69"/>
      <c r="D13" s="9" t="s">
        <v>16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0"/>
      <c r="J13" s="11">
        <f t="shared" si="1"/>
        <v>0</v>
      </c>
    </row>
    <row r="14" spans="2:10">
      <c r="B14" s="69"/>
      <c r="C14" s="69"/>
      <c r="D14" s="9" t="s">
        <v>17</v>
      </c>
      <c r="E14" s="11">
        <v>1040748</v>
      </c>
      <c r="F14" s="11">
        <v>0</v>
      </c>
      <c r="G14" s="11">
        <v>0</v>
      </c>
      <c r="H14" s="11">
        <f t="shared" si="0"/>
        <v>1040748</v>
      </c>
      <c r="I14" s="10"/>
      <c r="J14" s="11">
        <f t="shared" si="1"/>
        <v>1040748</v>
      </c>
    </row>
    <row r="15" spans="2:10">
      <c r="B15" s="69"/>
      <c r="C15" s="69"/>
      <c r="D15" s="9" t="s">
        <v>18</v>
      </c>
      <c r="E15" s="11">
        <v>19668</v>
      </c>
      <c r="F15" s="11">
        <v>589</v>
      </c>
      <c r="G15" s="11">
        <v>0</v>
      </c>
      <c r="H15" s="11">
        <f t="shared" si="0"/>
        <v>20257</v>
      </c>
      <c r="I15" s="10"/>
      <c r="J15" s="11">
        <f t="shared" si="1"/>
        <v>20257</v>
      </c>
    </row>
    <row r="16" spans="2:10">
      <c r="B16" s="69"/>
      <c r="C16" s="69"/>
      <c r="D16" s="9" t="s">
        <v>19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0"/>
      <c r="J16" s="11">
        <f t="shared" si="1"/>
        <v>0</v>
      </c>
    </row>
    <row r="17" spans="2:10">
      <c r="B17" s="69"/>
      <c r="C17" s="69"/>
      <c r="D17" s="9" t="s">
        <v>20</v>
      </c>
      <c r="E17" s="11">
        <v>17364503</v>
      </c>
      <c r="F17" s="11">
        <v>544026</v>
      </c>
      <c r="G17" s="11">
        <v>0</v>
      </c>
      <c r="H17" s="11">
        <f t="shared" si="0"/>
        <v>17908529</v>
      </c>
      <c r="I17" s="10"/>
      <c r="J17" s="11">
        <f t="shared" si="1"/>
        <v>17908529</v>
      </c>
    </row>
    <row r="18" spans="2:10">
      <c r="B18" s="69"/>
      <c r="C18" s="69"/>
      <c r="D18" s="9" t="s">
        <v>21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1">
        <f t="shared" si="1"/>
        <v>0</v>
      </c>
    </row>
    <row r="19" spans="2:10">
      <c r="B19" s="69"/>
      <c r="C19" s="70"/>
      <c r="D19" s="13" t="s">
        <v>22</v>
      </c>
      <c r="E19" s="15">
        <f>+E8+E9+E10+E11+E12+E13+E14+E15+E16+E17+E18</f>
        <v>2346892123</v>
      </c>
      <c r="F19" s="15">
        <f>+F8+F9+F10+F11+F12+F13+F14+F15+F16+F17+F18</f>
        <v>125573519</v>
      </c>
      <c r="G19" s="15">
        <f>+G8+G9+G10+G11+G12+G13+G14+G15+G16+G17+G18</f>
        <v>0</v>
      </c>
      <c r="H19" s="15">
        <f t="shared" si="0"/>
        <v>2472465642</v>
      </c>
      <c r="I19" s="14">
        <f>+I8+I9+I10+I11+I12+I13+I14+I15+I16+I17+I18</f>
        <v>375180</v>
      </c>
      <c r="J19" s="15">
        <f t="shared" si="1"/>
        <v>2472090462</v>
      </c>
    </row>
    <row r="20" spans="2:10">
      <c r="B20" s="69"/>
      <c r="C20" s="68" t="s">
        <v>23</v>
      </c>
      <c r="D20" s="9" t="s">
        <v>24</v>
      </c>
      <c r="E20" s="11">
        <v>1602436902</v>
      </c>
      <c r="F20" s="11">
        <v>82494128</v>
      </c>
      <c r="G20" s="11">
        <v>0</v>
      </c>
      <c r="H20" s="11">
        <f t="shared" si="0"/>
        <v>1684931030</v>
      </c>
      <c r="I20" s="7"/>
      <c r="J20" s="11">
        <f t="shared" si="1"/>
        <v>1684931030</v>
      </c>
    </row>
    <row r="21" spans="2:10">
      <c r="B21" s="69"/>
      <c r="C21" s="69"/>
      <c r="D21" s="9" t="s">
        <v>25</v>
      </c>
      <c r="E21" s="11">
        <v>292698704</v>
      </c>
      <c r="F21" s="11">
        <v>1825149</v>
      </c>
      <c r="G21" s="11">
        <v>0</v>
      </c>
      <c r="H21" s="11">
        <f t="shared" si="0"/>
        <v>294523853</v>
      </c>
      <c r="I21" s="10"/>
      <c r="J21" s="11">
        <f t="shared" si="1"/>
        <v>294523853</v>
      </c>
    </row>
    <row r="22" spans="2:10">
      <c r="B22" s="69"/>
      <c r="C22" s="69"/>
      <c r="D22" s="9" t="s">
        <v>26</v>
      </c>
      <c r="E22" s="11">
        <v>210378942</v>
      </c>
      <c r="F22" s="11">
        <v>37347959</v>
      </c>
      <c r="G22" s="11">
        <v>0</v>
      </c>
      <c r="H22" s="11">
        <f t="shared" si="0"/>
        <v>247726901</v>
      </c>
      <c r="I22" s="10">
        <v>375180</v>
      </c>
      <c r="J22" s="11">
        <f t="shared" si="1"/>
        <v>247351721</v>
      </c>
    </row>
    <row r="23" spans="2:10">
      <c r="B23" s="69"/>
      <c r="C23" s="69"/>
      <c r="D23" s="9" t="s">
        <v>27</v>
      </c>
      <c r="E23" s="11">
        <v>60826199</v>
      </c>
      <c r="F23" s="11">
        <v>0</v>
      </c>
      <c r="G23" s="11">
        <v>0</v>
      </c>
      <c r="H23" s="11">
        <f t="shared" si="0"/>
        <v>60826199</v>
      </c>
      <c r="I23" s="10"/>
      <c r="J23" s="11">
        <f t="shared" si="1"/>
        <v>60826199</v>
      </c>
    </row>
    <row r="24" spans="2:10">
      <c r="B24" s="69"/>
      <c r="C24" s="69"/>
      <c r="D24" s="9" t="s">
        <v>28</v>
      </c>
      <c r="E24" s="11">
        <v>387399</v>
      </c>
      <c r="F24" s="11">
        <v>0</v>
      </c>
      <c r="G24" s="11">
        <v>0</v>
      </c>
      <c r="H24" s="11">
        <f t="shared" si="0"/>
        <v>387399</v>
      </c>
      <c r="I24" s="10"/>
      <c r="J24" s="11">
        <f t="shared" si="1"/>
        <v>387399</v>
      </c>
    </row>
    <row r="25" spans="2:10">
      <c r="B25" s="69"/>
      <c r="C25" s="69"/>
      <c r="D25" s="9" t="s">
        <v>29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0"/>
      <c r="J25" s="11">
        <f t="shared" si="1"/>
        <v>0</v>
      </c>
    </row>
    <row r="26" spans="2:10">
      <c r="B26" s="69"/>
      <c r="C26" s="69"/>
      <c r="D26" s="9" t="s">
        <v>30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0"/>
      <c r="J26" s="11">
        <f t="shared" si="1"/>
        <v>0</v>
      </c>
    </row>
    <row r="27" spans="2:10">
      <c r="B27" s="69"/>
      <c r="C27" s="69"/>
      <c r="D27" s="9" t="s">
        <v>31</v>
      </c>
      <c r="E27" s="11">
        <v>5758793</v>
      </c>
      <c r="F27" s="11">
        <v>0</v>
      </c>
      <c r="G27" s="11">
        <v>0</v>
      </c>
      <c r="H27" s="11">
        <f t="shared" si="0"/>
        <v>5758793</v>
      </c>
      <c r="I27" s="10"/>
      <c r="J27" s="11">
        <f t="shared" si="1"/>
        <v>5758793</v>
      </c>
    </row>
    <row r="28" spans="2:10">
      <c r="B28" s="69"/>
      <c r="C28" s="69"/>
      <c r="D28" s="9" t="s">
        <v>32</v>
      </c>
      <c r="E28" s="11">
        <v>3849</v>
      </c>
      <c r="F28" s="11">
        <v>0</v>
      </c>
      <c r="G28" s="11">
        <v>0</v>
      </c>
      <c r="H28" s="11">
        <f t="shared" si="0"/>
        <v>3849</v>
      </c>
      <c r="I28" s="12"/>
      <c r="J28" s="11">
        <f t="shared" si="1"/>
        <v>3849</v>
      </c>
    </row>
    <row r="29" spans="2:10">
      <c r="B29" s="69"/>
      <c r="C29" s="70"/>
      <c r="D29" s="13" t="s">
        <v>33</v>
      </c>
      <c r="E29" s="15">
        <f>+E20+E21+E22+E23+E24+E25+E26+E27+E28</f>
        <v>2172490788</v>
      </c>
      <c r="F29" s="15">
        <f>+F20+F21+F22+F23+F24+F25+F26+F27+F28</f>
        <v>121667236</v>
      </c>
      <c r="G29" s="15">
        <f>+G20+G21+G22+G23+G24+G25+G26+G27+G28</f>
        <v>0</v>
      </c>
      <c r="H29" s="15">
        <f t="shared" si="0"/>
        <v>2294158024</v>
      </c>
      <c r="I29" s="14">
        <f>+I20+I21+I22+I23+I24+I25+I26+I27+I28</f>
        <v>375180</v>
      </c>
      <c r="J29" s="15">
        <f t="shared" si="1"/>
        <v>2293782844</v>
      </c>
    </row>
    <row r="30" spans="2:10">
      <c r="B30" s="70"/>
      <c r="C30" s="16" t="s">
        <v>34</v>
      </c>
      <c r="D30" s="17"/>
      <c r="E30" s="18">
        <f xml:space="preserve"> +E19 - E29</f>
        <v>174401335</v>
      </c>
      <c r="F30" s="18">
        <f xml:space="preserve"> +F19 - F29</f>
        <v>3906283</v>
      </c>
      <c r="G30" s="18">
        <f xml:space="preserve"> +G19 - G29</f>
        <v>0</v>
      </c>
      <c r="H30" s="18">
        <f t="shared" si="0"/>
        <v>178307618</v>
      </c>
      <c r="I30" s="14">
        <f xml:space="preserve"> +I19 - I29</f>
        <v>0</v>
      </c>
      <c r="J30" s="18">
        <f>J19-J29</f>
        <v>178307618</v>
      </c>
    </row>
    <row r="31" spans="2:10">
      <c r="B31" s="68" t="s">
        <v>35</v>
      </c>
      <c r="C31" s="68" t="s">
        <v>10</v>
      </c>
      <c r="D31" s="9" t="s">
        <v>36</v>
      </c>
      <c r="E31" s="11">
        <v>0</v>
      </c>
      <c r="F31" s="11">
        <v>0</v>
      </c>
      <c r="G31" s="11">
        <v>0</v>
      </c>
      <c r="H31" s="11">
        <f t="shared" si="0"/>
        <v>0</v>
      </c>
      <c r="I31" s="7"/>
      <c r="J31" s="11">
        <f t="shared" si="1"/>
        <v>0</v>
      </c>
    </row>
    <row r="32" spans="2:10">
      <c r="B32" s="69"/>
      <c r="C32" s="69"/>
      <c r="D32" s="9" t="s">
        <v>37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0"/>
      <c r="J32" s="11">
        <f t="shared" si="1"/>
        <v>0</v>
      </c>
    </row>
    <row r="33" spans="2:10">
      <c r="B33" s="69"/>
      <c r="C33" s="69"/>
      <c r="D33" s="9" t="s">
        <v>38</v>
      </c>
      <c r="E33" s="11">
        <v>0</v>
      </c>
      <c r="F33" s="11">
        <v>0</v>
      </c>
      <c r="G33" s="11">
        <v>0</v>
      </c>
      <c r="H33" s="11">
        <f t="shared" si="0"/>
        <v>0</v>
      </c>
      <c r="I33" s="10"/>
      <c r="J33" s="11">
        <f t="shared" si="1"/>
        <v>0</v>
      </c>
    </row>
    <row r="34" spans="2:10">
      <c r="B34" s="69"/>
      <c r="C34" s="69"/>
      <c r="D34" s="9" t="s">
        <v>39</v>
      </c>
      <c r="E34" s="11">
        <v>0</v>
      </c>
      <c r="F34" s="11">
        <v>0</v>
      </c>
      <c r="G34" s="11">
        <v>0</v>
      </c>
      <c r="H34" s="11">
        <f t="shared" si="0"/>
        <v>0</v>
      </c>
      <c r="I34" s="10"/>
      <c r="J34" s="11">
        <f t="shared" si="1"/>
        <v>0</v>
      </c>
    </row>
    <row r="35" spans="2:10">
      <c r="B35" s="69"/>
      <c r="C35" s="69"/>
      <c r="D35" s="9" t="s">
        <v>40</v>
      </c>
      <c r="E35" s="11">
        <v>11000</v>
      </c>
      <c r="F35" s="11">
        <v>0</v>
      </c>
      <c r="G35" s="11">
        <v>0</v>
      </c>
      <c r="H35" s="11">
        <f t="shared" si="0"/>
        <v>11000</v>
      </c>
      <c r="I35" s="10"/>
      <c r="J35" s="11">
        <f t="shared" si="1"/>
        <v>11000</v>
      </c>
    </row>
    <row r="36" spans="2:10">
      <c r="B36" s="69"/>
      <c r="C36" s="69"/>
      <c r="D36" s="9" t="s">
        <v>41</v>
      </c>
      <c r="E36" s="11">
        <v>0</v>
      </c>
      <c r="F36" s="11">
        <v>0</v>
      </c>
      <c r="G36" s="11">
        <v>0</v>
      </c>
      <c r="H36" s="11">
        <f t="shared" si="0"/>
        <v>0</v>
      </c>
      <c r="I36" s="12"/>
      <c r="J36" s="11">
        <f t="shared" si="1"/>
        <v>0</v>
      </c>
    </row>
    <row r="37" spans="2:10">
      <c r="B37" s="69"/>
      <c r="C37" s="70"/>
      <c r="D37" s="13" t="s">
        <v>42</v>
      </c>
      <c r="E37" s="15">
        <f>+E31+E32+E33+E34+E35+E36</f>
        <v>11000</v>
      </c>
      <c r="F37" s="15">
        <f>+F31+F32+F33+F34+F35+F36</f>
        <v>0</v>
      </c>
      <c r="G37" s="15">
        <f>+G31+G32+G33+G34+G35+G36</f>
        <v>0</v>
      </c>
      <c r="H37" s="15">
        <f t="shared" si="0"/>
        <v>11000</v>
      </c>
      <c r="I37" s="14">
        <f>+I31+I32+I33+I34+I35+I36</f>
        <v>0</v>
      </c>
      <c r="J37" s="15">
        <f t="shared" si="1"/>
        <v>11000</v>
      </c>
    </row>
    <row r="38" spans="2:10">
      <c r="B38" s="69"/>
      <c r="C38" s="68" t="s">
        <v>23</v>
      </c>
      <c r="D38" s="9" t="s">
        <v>43</v>
      </c>
      <c r="E38" s="11">
        <v>0</v>
      </c>
      <c r="F38" s="11">
        <v>0</v>
      </c>
      <c r="G38" s="11">
        <v>0</v>
      </c>
      <c r="H38" s="11">
        <f t="shared" si="0"/>
        <v>0</v>
      </c>
      <c r="I38" s="7"/>
      <c r="J38" s="11">
        <f t="shared" si="1"/>
        <v>0</v>
      </c>
    </row>
    <row r="39" spans="2:10">
      <c r="B39" s="69"/>
      <c r="C39" s="69"/>
      <c r="D39" s="9" t="s">
        <v>44</v>
      </c>
      <c r="E39" s="11">
        <v>0</v>
      </c>
      <c r="F39" s="11">
        <v>0</v>
      </c>
      <c r="G39" s="11">
        <v>0</v>
      </c>
      <c r="H39" s="11">
        <f t="shared" si="0"/>
        <v>0</v>
      </c>
      <c r="I39" s="10"/>
      <c r="J39" s="11">
        <f t="shared" si="1"/>
        <v>0</v>
      </c>
    </row>
    <row r="40" spans="2:10">
      <c r="B40" s="69"/>
      <c r="C40" s="69"/>
      <c r="D40" s="9" t="s">
        <v>45</v>
      </c>
      <c r="E40" s="11">
        <v>16441884</v>
      </c>
      <c r="F40" s="11">
        <v>0</v>
      </c>
      <c r="G40" s="11">
        <v>0</v>
      </c>
      <c r="H40" s="11">
        <f t="shared" si="0"/>
        <v>16441884</v>
      </c>
      <c r="I40" s="10"/>
      <c r="J40" s="11">
        <f t="shared" si="1"/>
        <v>16441884</v>
      </c>
    </row>
    <row r="41" spans="2:10">
      <c r="B41" s="69"/>
      <c r="C41" s="69"/>
      <c r="D41" s="9" t="s">
        <v>46</v>
      </c>
      <c r="E41" s="11">
        <v>0</v>
      </c>
      <c r="F41" s="11">
        <v>0</v>
      </c>
      <c r="G41" s="11">
        <v>0</v>
      </c>
      <c r="H41" s="11">
        <f t="shared" si="0"/>
        <v>0</v>
      </c>
      <c r="I41" s="12"/>
      <c r="J41" s="11">
        <f t="shared" si="1"/>
        <v>0</v>
      </c>
    </row>
    <row r="42" spans="2:10">
      <c r="B42" s="69"/>
      <c r="C42" s="70"/>
      <c r="D42" s="13" t="s">
        <v>47</v>
      </c>
      <c r="E42" s="15">
        <f>+E38+E39+E40+E41</f>
        <v>16441884</v>
      </c>
      <c r="F42" s="15">
        <f>+F38+F39+F40+F41</f>
        <v>0</v>
      </c>
      <c r="G42" s="15">
        <f>+G38+G39+G40+G41</f>
        <v>0</v>
      </c>
      <c r="H42" s="15">
        <f t="shared" si="0"/>
        <v>16441884</v>
      </c>
      <c r="I42" s="14">
        <f>+I38+I39+I40+I41</f>
        <v>0</v>
      </c>
      <c r="J42" s="15">
        <f t="shared" si="1"/>
        <v>16441884</v>
      </c>
    </row>
    <row r="43" spans="2:10">
      <c r="B43" s="70"/>
      <c r="C43" s="19" t="s">
        <v>48</v>
      </c>
      <c r="D43" s="17"/>
      <c r="E43" s="18">
        <f xml:space="preserve"> +E37 - E42</f>
        <v>-16430884</v>
      </c>
      <c r="F43" s="18">
        <f xml:space="preserve"> +F37 - F42</f>
        <v>0</v>
      </c>
      <c r="G43" s="18">
        <f xml:space="preserve"> +G37 - G42</f>
        <v>0</v>
      </c>
      <c r="H43" s="18">
        <f t="shared" si="0"/>
        <v>-16430884</v>
      </c>
      <c r="I43" s="14">
        <f xml:space="preserve"> +I37 - I42</f>
        <v>0</v>
      </c>
      <c r="J43" s="18">
        <f>J37-J42</f>
        <v>-16430884</v>
      </c>
    </row>
    <row r="44" spans="2:10">
      <c r="B44" s="68" t="s">
        <v>49</v>
      </c>
      <c r="C44" s="68" t="s">
        <v>10</v>
      </c>
      <c r="D44" s="9" t="s">
        <v>50</v>
      </c>
      <c r="E44" s="11">
        <v>0</v>
      </c>
      <c r="F44" s="11">
        <v>0</v>
      </c>
      <c r="G44" s="11">
        <v>0</v>
      </c>
      <c r="H44" s="11">
        <f t="shared" si="0"/>
        <v>0</v>
      </c>
      <c r="I44" s="7"/>
      <c r="J44" s="11">
        <f t="shared" si="1"/>
        <v>0</v>
      </c>
    </row>
    <row r="45" spans="2:10">
      <c r="B45" s="69"/>
      <c r="C45" s="69"/>
      <c r="D45" s="9" t="s">
        <v>51</v>
      </c>
      <c r="E45" s="11">
        <v>0</v>
      </c>
      <c r="F45" s="11">
        <v>0</v>
      </c>
      <c r="G45" s="11">
        <v>0</v>
      </c>
      <c r="H45" s="11">
        <f t="shared" si="0"/>
        <v>0</v>
      </c>
      <c r="I45" s="10"/>
      <c r="J45" s="11">
        <f t="shared" si="1"/>
        <v>0</v>
      </c>
    </row>
    <row r="46" spans="2:10">
      <c r="B46" s="69"/>
      <c r="C46" s="69"/>
      <c r="D46" s="9" t="s">
        <v>52</v>
      </c>
      <c r="E46" s="11">
        <v>0</v>
      </c>
      <c r="F46" s="11">
        <v>0</v>
      </c>
      <c r="G46" s="11">
        <v>0</v>
      </c>
      <c r="H46" s="11">
        <f t="shared" si="0"/>
        <v>0</v>
      </c>
      <c r="I46" s="10"/>
      <c r="J46" s="11">
        <f t="shared" si="1"/>
        <v>0</v>
      </c>
    </row>
    <row r="47" spans="2:10">
      <c r="B47" s="69"/>
      <c r="C47" s="69"/>
      <c r="D47" s="9" t="s">
        <v>53</v>
      </c>
      <c r="E47" s="11">
        <v>0</v>
      </c>
      <c r="F47" s="11">
        <v>0</v>
      </c>
      <c r="G47" s="11">
        <v>0</v>
      </c>
      <c r="H47" s="11">
        <f t="shared" si="0"/>
        <v>0</v>
      </c>
      <c r="I47" s="10"/>
      <c r="J47" s="11">
        <f t="shared" si="1"/>
        <v>0</v>
      </c>
    </row>
    <row r="48" spans="2:10">
      <c r="B48" s="69"/>
      <c r="C48" s="69"/>
      <c r="D48" s="9" t="s">
        <v>54</v>
      </c>
      <c r="E48" s="11">
        <v>0</v>
      </c>
      <c r="F48" s="11">
        <v>0</v>
      </c>
      <c r="G48" s="11">
        <v>0</v>
      </c>
      <c r="H48" s="11">
        <f t="shared" si="0"/>
        <v>0</v>
      </c>
      <c r="I48" s="10"/>
      <c r="J48" s="11">
        <f t="shared" si="1"/>
        <v>0</v>
      </c>
    </row>
    <row r="49" spans="2:10">
      <c r="B49" s="69"/>
      <c r="C49" s="69"/>
      <c r="D49" s="9" t="s">
        <v>55</v>
      </c>
      <c r="E49" s="11">
        <v>988710</v>
      </c>
      <c r="F49" s="11">
        <v>0</v>
      </c>
      <c r="G49" s="11">
        <v>0</v>
      </c>
      <c r="H49" s="11">
        <f t="shared" si="0"/>
        <v>988710</v>
      </c>
      <c r="I49" s="10"/>
      <c r="J49" s="11">
        <f t="shared" si="1"/>
        <v>988710</v>
      </c>
    </row>
    <row r="50" spans="2:10">
      <c r="B50" s="69"/>
      <c r="C50" s="69"/>
      <c r="D50" s="9" t="s">
        <v>278</v>
      </c>
      <c r="E50" s="11">
        <v>0</v>
      </c>
      <c r="F50" s="11">
        <v>0</v>
      </c>
      <c r="G50" s="11">
        <v>0</v>
      </c>
      <c r="H50" s="11">
        <f t="shared" si="0"/>
        <v>0</v>
      </c>
      <c r="I50" s="10"/>
      <c r="J50" s="11">
        <f t="shared" si="1"/>
        <v>0</v>
      </c>
    </row>
    <row r="51" spans="2:10">
      <c r="B51" s="69"/>
      <c r="C51" s="69"/>
      <c r="D51" s="9" t="s">
        <v>279</v>
      </c>
      <c r="E51" s="11">
        <v>0</v>
      </c>
      <c r="F51" s="11">
        <v>0</v>
      </c>
      <c r="G51" s="11">
        <v>0</v>
      </c>
      <c r="H51" s="11">
        <f t="shared" si="0"/>
        <v>0</v>
      </c>
      <c r="I51" s="10"/>
      <c r="J51" s="11">
        <f t="shared" si="1"/>
        <v>0</v>
      </c>
    </row>
    <row r="52" spans="2:10">
      <c r="B52" s="69"/>
      <c r="C52" s="69"/>
      <c r="D52" s="9" t="s">
        <v>280</v>
      </c>
      <c r="E52" s="11">
        <v>0</v>
      </c>
      <c r="F52" s="11">
        <v>557354</v>
      </c>
      <c r="G52" s="11">
        <v>0</v>
      </c>
      <c r="H52" s="11">
        <f t="shared" si="0"/>
        <v>557354</v>
      </c>
      <c r="I52" s="10">
        <v>557354</v>
      </c>
      <c r="J52" s="11">
        <f t="shared" si="1"/>
        <v>0</v>
      </c>
    </row>
    <row r="53" spans="2:10">
      <c r="B53" s="69"/>
      <c r="C53" s="69"/>
      <c r="D53" s="9" t="s">
        <v>56</v>
      </c>
      <c r="E53" s="11">
        <v>0</v>
      </c>
      <c r="F53" s="11">
        <v>0</v>
      </c>
      <c r="G53" s="11">
        <v>0</v>
      </c>
      <c r="H53" s="11">
        <f t="shared" si="0"/>
        <v>0</v>
      </c>
      <c r="I53" s="12"/>
      <c r="J53" s="11">
        <f t="shared" si="1"/>
        <v>0</v>
      </c>
    </row>
    <row r="54" spans="2:10">
      <c r="B54" s="69"/>
      <c r="C54" s="70"/>
      <c r="D54" s="13" t="s">
        <v>57</v>
      </c>
      <c r="E54" s="15">
        <f>+E44+E45+E46+E47+E48+E49+E50+E51+E52+E53</f>
        <v>988710</v>
      </c>
      <c r="F54" s="15">
        <f>+F44+F45+F46+F47+F48+F49+F50+F51+F52+F53</f>
        <v>557354</v>
      </c>
      <c r="G54" s="15">
        <f>+G44+G45+G46+G47+G48+G49+G50+G51+G52+G53</f>
        <v>0</v>
      </c>
      <c r="H54" s="15">
        <f t="shared" si="0"/>
        <v>1546064</v>
      </c>
      <c r="I54" s="14">
        <f>+I44+I45+I46+I47+I48+I49+I50+I51+I52+I53</f>
        <v>557354</v>
      </c>
      <c r="J54" s="15">
        <f t="shared" si="1"/>
        <v>988710</v>
      </c>
    </row>
    <row r="55" spans="2:10">
      <c r="B55" s="69"/>
      <c r="C55" s="68" t="s">
        <v>23</v>
      </c>
      <c r="D55" s="9" t="s">
        <v>58</v>
      </c>
      <c r="E55" s="11">
        <v>0</v>
      </c>
      <c r="F55" s="11">
        <v>0</v>
      </c>
      <c r="G55" s="11">
        <v>0</v>
      </c>
      <c r="H55" s="11">
        <f t="shared" si="0"/>
        <v>0</v>
      </c>
      <c r="I55" s="7"/>
      <c r="J55" s="11">
        <f t="shared" si="1"/>
        <v>0</v>
      </c>
    </row>
    <row r="56" spans="2:10">
      <c r="B56" s="69"/>
      <c r="C56" s="69"/>
      <c r="D56" s="9" t="s">
        <v>59</v>
      </c>
      <c r="E56" s="11">
        <v>0</v>
      </c>
      <c r="F56" s="11">
        <v>0</v>
      </c>
      <c r="G56" s="11">
        <v>0</v>
      </c>
      <c r="H56" s="11">
        <f t="shared" si="0"/>
        <v>0</v>
      </c>
      <c r="I56" s="10"/>
      <c r="J56" s="11">
        <f t="shared" si="1"/>
        <v>0</v>
      </c>
    </row>
    <row r="57" spans="2:10">
      <c r="B57" s="69"/>
      <c r="C57" s="69"/>
      <c r="D57" s="9" t="s">
        <v>60</v>
      </c>
      <c r="E57" s="11">
        <v>0</v>
      </c>
      <c r="F57" s="11">
        <v>0</v>
      </c>
      <c r="G57" s="11">
        <v>0</v>
      </c>
      <c r="H57" s="11">
        <f t="shared" si="0"/>
        <v>0</v>
      </c>
      <c r="I57" s="10"/>
      <c r="J57" s="11">
        <f t="shared" si="1"/>
        <v>0</v>
      </c>
    </row>
    <row r="58" spans="2:10">
      <c r="B58" s="69"/>
      <c r="C58" s="69"/>
      <c r="D58" s="9" t="s">
        <v>61</v>
      </c>
      <c r="E58" s="11">
        <v>0</v>
      </c>
      <c r="F58" s="11">
        <v>0</v>
      </c>
      <c r="G58" s="11">
        <v>0</v>
      </c>
      <c r="H58" s="11">
        <f t="shared" si="0"/>
        <v>0</v>
      </c>
      <c r="I58" s="10"/>
      <c r="J58" s="11">
        <f t="shared" si="1"/>
        <v>0</v>
      </c>
    </row>
    <row r="59" spans="2:10">
      <c r="B59" s="69"/>
      <c r="C59" s="69"/>
      <c r="D59" s="9" t="s">
        <v>62</v>
      </c>
      <c r="E59" s="11">
        <v>0</v>
      </c>
      <c r="F59" s="11">
        <v>0</v>
      </c>
      <c r="G59" s="11">
        <v>0</v>
      </c>
      <c r="H59" s="11">
        <f t="shared" si="0"/>
        <v>0</v>
      </c>
      <c r="I59" s="10"/>
      <c r="J59" s="11">
        <f t="shared" si="1"/>
        <v>0</v>
      </c>
    </row>
    <row r="60" spans="2:10">
      <c r="B60" s="69"/>
      <c r="C60" s="69"/>
      <c r="D60" s="9" t="s">
        <v>63</v>
      </c>
      <c r="E60" s="11">
        <v>11670000</v>
      </c>
      <c r="F60" s="11">
        <v>0</v>
      </c>
      <c r="G60" s="11">
        <v>0</v>
      </c>
      <c r="H60" s="11">
        <f t="shared" si="0"/>
        <v>11670000</v>
      </c>
      <c r="I60" s="10"/>
      <c r="J60" s="11">
        <f t="shared" si="1"/>
        <v>11670000</v>
      </c>
    </row>
    <row r="61" spans="2:10">
      <c r="B61" s="69"/>
      <c r="C61" s="69"/>
      <c r="D61" s="9" t="s">
        <v>281</v>
      </c>
      <c r="E61" s="11">
        <v>0</v>
      </c>
      <c r="F61" s="11">
        <v>0</v>
      </c>
      <c r="G61" s="11">
        <v>0</v>
      </c>
      <c r="H61" s="11">
        <f t="shared" si="0"/>
        <v>0</v>
      </c>
      <c r="I61" s="10"/>
      <c r="J61" s="11">
        <f t="shared" si="1"/>
        <v>0</v>
      </c>
    </row>
    <row r="62" spans="2:10">
      <c r="B62" s="69"/>
      <c r="C62" s="69"/>
      <c r="D62" s="9" t="s">
        <v>282</v>
      </c>
      <c r="E62" s="11">
        <v>0</v>
      </c>
      <c r="F62" s="11">
        <v>0</v>
      </c>
      <c r="G62" s="11">
        <v>0</v>
      </c>
      <c r="H62" s="11">
        <f t="shared" si="0"/>
        <v>0</v>
      </c>
      <c r="I62" s="10"/>
      <c r="J62" s="11">
        <f t="shared" si="1"/>
        <v>0</v>
      </c>
    </row>
    <row r="63" spans="2:10">
      <c r="B63" s="69"/>
      <c r="C63" s="69"/>
      <c r="D63" s="20" t="s">
        <v>283</v>
      </c>
      <c r="E63" s="21">
        <v>557354</v>
      </c>
      <c r="F63" s="21">
        <v>0</v>
      </c>
      <c r="G63" s="21">
        <v>0</v>
      </c>
      <c r="H63" s="21">
        <f t="shared" si="0"/>
        <v>557354</v>
      </c>
      <c r="I63" s="10">
        <v>557354</v>
      </c>
      <c r="J63" s="21">
        <f t="shared" si="1"/>
        <v>0</v>
      </c>
    </row>
    <row r="64" spans="2:10">
      <c r="B64" s="69"/>
      <c r="C64" s="69"/>
      <c r="D64" s="20" t="s">
        <v>64</v>
      </c>
      <c r="E64" s="21">
        <v>540</v>
      </c>
      <c r="F64" s="21">
        <v>0</v>
      </c>
      <c r="G64" s="21">
        <v>0</v>
      </c>
      <c r="H64" s="21">
        <f t="shared" si="0"/>
        <v>540</v>
      </c>
      <c r="I64" s="12"/>
      <c r="J64" s="21">
        <f t="shared" si="1"/>
        <v>540</v>
      </c>
    </row>
    <row r="65" spans="2:10">
      <c r="B65" s="69"/>
      <c r="C65" s="70"/>
      <c r="D65" s="22" t="s">
        <v>65</v>
      </c>
      <c r="E65" s="23">
        <f>+E55+E56+E57+E58+E59+E60+E61+E62+E63+E64</f>
        <v>12227894</v>
      </c>
      <c r="F65" s="23">
        <f>+F55+F56+F57+F58+F59+F60+F61+F62+F63+F64</f>
        <v>0</v>
      </c>
      <c r="G65" s="23">
        <f>+G55+G56+G57+G58+G59+G60+G61+G62+G63+G64</f>
        <v>0</v>
      </c>
      <c r="H65" s="23">
        <f t="shared" si="0"/>
        <v>12227894</v>
      </c>
      <c r="I65" s="14">
        <f>+I55+I56+I57+I58+I59+I60+I61+I62+I63+I64</f>
        <v>557354</v>
      </c>
      <c r="J65" s="23">
        <f t="shared" si="1"/>
        <v>11670540</v>
      </c>
    </row>
    <row r="66" spans="2:10">
      <c r="B66" s="70"/>
      <c r="C66" s="19" t="s">
        <v>66</v>
      </c>
      <c r="D66" s="17"/>
      <c r="E66" s="18">
        <f xml:space="preserve"> +E54 - E65</f>
        <v>-11239184</v>
      </c>
      <c r="F66" s="18">
        <f xml:space="preserve"> +F54 - F65</f>
        <v>557354</v>
      </c>
      <c r="G66" s="18">
        <f xml:space="preserve"> +G54 - G65</f>
        <v>0</v>
      </c>
      <c r="H66" s="18">
        <f t="shared" si="0"/>
        <v>-10681830</v>
      </c>
      <c r="I66" s="14">
        <f xml:space="preserve"> +I54 - I65</f>
        <v>0</v>
      </c>
      <c r="J66" s="18">
        <f>J54-J65</f>
        <v>-10681830</v>
      </c>
    </row>
    <row r="67" spans="2:10">
      <c r="B67" s="19" t="s">
        <v>284</v>
      </c>
      <c r="C67" s="16"/>
      <c r="D67" s="17"/>
      <c r="E67" s="18">
        <f xml:space="preserve"> +E30 +E43 +E66</f>
        <v>146731267</v>
      </c>
      <c r="F67" s="18">
        <f xml:space="preserve"> +F30 +F43 +F66</f>
        <v>4463637</v>
      </c>
      <c r="G67" s="18">
        <f xml:space="preserve"> +G30 +G43 +G66</f>
        <v>0</v>
      </c>
      <c r="H67" s="18">
        <f t="shared" si="0"/>
        <v>151194904</v>
      </c>
      <c r="I67" s="14">
        <f xml:space="preserve"> +I30 +I43 +I66</f>
        <v>0</v>
      </c>
      <c r="J67" s="18">
        <f>J30+J43+J66</f>
        <v>151194904</v>
      </c>
    </row>
    <row r="68" spans="2:10">
      <c r="B68" s="19" t="s">
        <v>285</v>
      </c>
      <c r="C68" s="16"/>
      <c r="D68" s="17"/>
      <c r="E68" s="18">
        <v>1544374580</v>
      </c>
      <c r="F68" s="18">
        <v>45461578</v>
      </c>
      <c r="G68" s="18">
        <v>0</v>
      </c>
      <c r="H68" s="18">
        <f t="shared" si="0"/>
        <v>1589836158</v>
      </c>
      <c r="I68" s="14"/>
      <c r="J68" s="18">
        <f t="shared" si="1"/>
        <v>1589836158</v>
      </c>
    </row>
    <row r="69" spans="2:10">
      <c r="B69" s="19" t="s">
        <v>286</v>
      </c>
      <c r="C69" s="16"/>
      <c r="D69" s="17"/>
      <c r="E69" s="18">
        <f xml:space="preserve"> +E67 +E68</f>
        <v>1691105847</v>
      </c>
      <c r="F69" s="18">
        <f xml:space="preserve"> +F67 +F68</f>
        <v>49925215</v>
      </c>
      <c r="G69" s="18">
        <f xml:space="preserve"> +G67 +G68</f>
        <v>0</v>
      </c>
      <c r="H69" s="18">
        <f t="shared" si="0"/>
        <v>1741031062</v>
      </c>
      <c r="I69" s="14">
        <f xml:space="preserve"> +I67 +I68</f>
        <v>0</v>
      </c>
      <c r="J69" s="18">
        <f>J67+J68</f>
        <v>1741031062</v>
      </c>
    </row>
  </sheetData>
  <mergeCells count="12">
    <mergeCell ref="B3:J3"/>
    <mergeCell ref="B5:J5"/>
    <mergeCell ref="B7:D7"/>
    <mergeCell ref="B8:B30"/>
    <mergeCell ref="C8:C19"/>
    <mergeCell ref="C20:C29"/>
    <mergeCell ref="B31:B43"/>
    <mergeCell ref="C31:C37"/>
    <mergeCell ref="C38:C42"/>
    <mergeCell ref="B44:B66"/>
    <mergeCell ref="C44:C54"/>
    <mergeCell ref="C55:C65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D74B-BE93-436C-8A52-991ACBF0D40F}">
  <sheetPr>
    <pageSetUpPr fitToPage="1"/>
  </sheetPr>
  <dimension ref="B2:J81"/>
  <sheetViews>
    <sheetView showGridLines="0" topLeftCell="A58" workbookViewId="0"/>
  </sheetViews>
  <sheetFormatPr defaultRowHeight="18.75"/>
  <cols>
    <col min="1" max="3" width="3" customWidth="1"/>
    <col min="4" max="4" width="60.875" customWidth="1"/>
    <col min="5" max="10" width="21.25" customWidth="1"/>
  </cols>
  <sheetData>
    <row r="2" spans="2:10" ht="21">
      <c r="B2" s="1"/>
      <c r="C2" s="1"/>
      <c r="D2" s="1"/>
      <c r="E2" s="1"/>
      <c r="F2" s="2"/>
      <c r="G2" s="2"/>
      <c r="H2" s="2"/>
      <c r="I2" s="48"/>
      <c r="J2" s="3" t="s">
        <v>292</v>
      </c>
    </row>
    <row r="3" spans="2:10" ht="21">
      <c r="B3" s="65" t="s">
        <v>291</v>
      </c>
      <c r="C3" s="65"/>
      <c r="D3" s="65"/>
      <c r="E3" s="65"/>
      <c r="F3" s="65"/>
      <c r="G3" s="65"/>
      <c r="H3" s="65"/>
      <c r="I3" s="65"/>
      <c r="J3" s="65"/>
    </row>
    <row r="4" spans="2:10">
      <c r="B4" s="33"/>
      <c r="C4" s="33"/>
      <c r="D4" s="33"/>
      <c r="E4" s="33"/>
      <c r="F4" s="33"/>
      <c r="G4" s="33"/>
      <c r="H4" s="33"/>
      <c r="I4" s="2"/>
      <c r="J4" s="2"/>
    </row>
    <row r="5" spans="2:10" ht="21">
      <c r="B5" s="66" t="s">
        <v>2</v>
      </c>
      <c r="C5" s="66"/>
      <c r="D5" s="66"/>
      <c r="E5" s="66"/>
      <c r="F5" s="66"/>
      <c r="G5" s="66"/>
      <c r="H5" s="66"/>
      <c r="I5" s="66"/>
      <c r="J5" s="66"/>
    </row>
    <row r="6" spans="2:10">
      <c r="B6" s="4"/>
      <c r="C6" s="4"/>
      <c r="D6" s="4"/>
      <c r="E6" s="4"/>
      <c r="F6" s="4"/>
      <c r="G6" s="4"/>
      <c r="H6" s="2"/>
      <c r="I6" s="2"/>
      <c r="J6" s="4" t="s">
        <v>3</v>
      </c>
    </row>
    <row r="7" spans="2:10">
      <c r="B7" s="67" t="s">
        <v>4</v>
      </c>
      <c r="C7" s="67"/>
      <c r="D7" s="67"/>
      <c r="E7" s="5" t="s">
        <v>272</v>
      </c>
      <c r="F7" s="5" t="s">
        <v>273</v>
      </c>
      <c r="G7" s="5" t="s">
        <v>274</v>
      </c>
      <c r="H7" s="5" t="s">
        <v>275</v>
      </c>
      <c r="I7" s="5" t="s">
        <v>276</v>
      </c>
      <c r="J7" s="5" t="s">
        <v>277</v>
      </c>
    </row>
    <row r="8" spans="2:10">
      <c r="B8" s="74" t="s">
        <v>76</v>
      </c>
      <c r="C8" s="74" t="s">
        <v>77</v>
      </c>
      <c r="D8" s="34" t="s">
        <v>78</v>
      </c>
      <c r="E8" s="35">
        <v>497013375</v>
      </c>
      <c r="F8" s="35">
        <v>75948817</v>
      </c>
      <c r="G8" s="35"/>
      <c r="H8" s="35">
        <f t="shared" ref="H8:H39" si="0">E8+F8+G8</f>
        <v>572962192</v>
      </c>
      <c r="I8" s="7"/>
      <c r="J8" s="35">
        <f t="shared" ref="J8:J28" si="1">H8-ABS(I8)</f>
        <v>572962192</v>
      </c>
    </row>
    <row r="9" spans="2:10">
      <c r="B9" s="75"/>
      <c r="C9" s="75"/>
      <c r="D9" s="36" t="s">
        <v>79</v>
      </c>
      <c r="E9" s="21">
        <v>49730321</v>
      </c>
      <c r="F9" s="21"/>
      <c r="G9" s="21"/>
      <c r="H9" s="21">
        <f t="shared" si="0"/>
        <v>49730321</v>
      </c>
      <c r="I9" s="10"/>
      <c r="J9" s="21">
        <f t="shared" si="1"/>
        <v>49730321</v>
      </c>
    </row>
    <row r="10" spans="2:10">
      <c r="B10" s="75"/>
      <c r="C10" s="75"/>
      <c r="D10" s="36" t="s">
        <v>80</v>
      </c>
      <c r="E10" s="21">
        <v>413433455</v>
      </c>
      <c r="F10" s="21"/>
      <c r="G10" s="21"/>
      <c r="H10" s="21">
        <f t="shared" si="0"/>
        <v>413433455</v>
      </c>
      <c r="I10" s="10"/>
      <c r="J10" s="21">
        <f t="shared" si="1"/>
        <v>413433455</v>
      </c>
    </row>
    <row r="11" spans="2:10">
      <c r="B11" s="75"/>
      <c r="C11" s="75"/>
      <c r="D11" s="36" t="s">
        <v>81</v>
      </c>
      <c r="E11" s="21">
        <v>55872895</v>
      </c>
      <c r="F11" s="21"/>
      <c r="G11" s="21"/>
      <c r="H11" s="21">
        <f t="shared" si="0"/>
        <v>55872895</v>
      </c>
      <c r="I11" s="10">
        <v>375180</v>
      </c>
      <c r="J11" s="21">
        <f t="shared" si="1"/>
        <v>55497715</v>
      </c>
    </row>
    <row r="12" spans="2:10">
      <c r="B12" s="75"/>
      <c r="C12" s="75"/>
      <c r="D12" s="36" t="s">
        <v>82</v>
      </c>
      <c r="E12" s="21">
        <v>1301735868</v>
      </c>
      <c r="F12" s="21">
        <v>49080087</v>
      </c>
      <c r="G12" s="21"/>
      <c r="H12" s="21">
        <f t="shared" si="0"/>
        <v>1350815955</v>
      </c>
      <c r="I12" s="10"/>
      <c r="J12" s="21">
        <f t="shared" si="1"/>
        <v>1350815955</v>
      </c>
    </row>
    <row r="13" spans="2:10">
      <c r="B13" s="75"/>
      <c r="C13" s="75"/>
      <c r="D13" s="36" t="s">
        <v>83</v>
      </c>
      <c r="E13" s="21">
        <v>1040748</v>
      </c>
      <c r="F13" s="21"/>
      <c r="G13" s="21"/>
      <c r="H13" s="21">
        <f t="shared" si="0"/>
        <v>1040748</v>
      </c>
      <c r="I13" s="10"/>
      <c r="J13" s="21">
        <f t="shared" si="1"/>
        <v>1040748</v>
      </c>
    </row>
    <row r="14" spans="2:10">
      <c r="B14" s="75"/>
      <c r="C14" s="75"/>
      <c r="D14" s="36" t="s">
        <v>84</v>
      </c>
      <c r="E14" s="21"/>
      <c r="F14" s="21"/>
      <c r="G14" s="21"/>
      <c r="H14" s="21">
        <f t="shared" si="0"/>
        <v>0</v>
      </c>
      <c r="I14" s="12"/>
      <c r="J14" s="21">
        <f t="shared" si="1"/>
        <v>0</v>
      </c>
    </row>
    <row r="15" spans="2:10">
      <c r="B15" s="75"/>
      <c r="C15" s="76"/>
      <c r="D15" s="37" t="s">
        <v>85</v>
      </c>
      <c r="E15" s="23">
        <f>+E8+E9+E10+E11+E12+E13+E14</f>
        <v>2318826662</v>
      </c>
      <c r="F15" s="23">
        <f>+F8+F9+F10+F11+F12+F13+F14</f>
        <v>125028904</v>
      </c>
      <c r="G15" s="23">
        <f>+G8+G9+G10+G11+G12+G13+G14</f>
        <v>0</v>
      </c>
      <c r="H15" s="23">
        <f t="shared" si="0"/>
        <v>2443855566</v>
      </c>
      <c r="I15" s="14">
        <f>+I8+I9+I10+I11+I12+I13+I14</f>
        <v>375180</v>
      </c>
      <c r="J15" s="23">
        <f t="shared" si="1"/>
        <v>2443480386</v>
      </c>
    </row>
    <row r="16" spans="2:10">
      <c r="B16" s="75"/>
      <c r="C16" s="74" t="s">
        <v>86</v>
      </c>
      <c r="D16" s="36" t="s">
        <v>87</v>
      </c>
      <c r="E16" s="21">
        <v>1601888902</v>
      </c>
      <c r="F16" s="21">
        <v>82592128</v>
      </c>
      <c r="G16" s="21"/>
      <c r="H16" s="21">
        <f t="shared" si="0"/>
        <v>1684481030</v>
      </c>
      <c r="I16" s="7"/>
      <c r="J16" s="21">
        <f t="shared" si="1"/>
        <v>1684481030</v>
      </c>
    </row>
    <row r="17" spans="2:10">
      <c r="B17" s="75"/>
      <c r="C17" s="75"/>
      <c r="D17" s="36" t="s">
        <v>88</v>
      </c>
      <c r="E17" s="21">
        <v>292698704</v>
      </c>
      <c r="F17" s="21">
        <v>1825149</v>
      </c>
      <c r="G17" s="21"/>
      <c r="H17" s="21">
        <f t="shared" si="0"/>
        <v>294523853</v>
      </c>
      <c r="I17" s="10"/>
      <c r="J17" s="21">
        <f t="shared" si="1"/>
        <v>294523853</v>
      </c>
    </row>
    <row r="18" spans="2:10">
      <c r="B18" s="75"/>
      <c r="C18" s="75"/>
      <c r="D18" s="36" t="s">
        <v>89</v>
      </c>
      <c r="E18" s="21">
        <v>210678942</v>
      </c>
      <c r="F18" s="21">
        <v>37347959</v>
      </c>
      <c r="G18" s="21"/>
      <c r="H18" s="21">
        <f t="shared" si="0"/>
        <v>248026901</v>
      </c>
      <c r="I18" s="10">
        <v>375180</v>
      </c>
      <c r="J18" s="21">
        <f t="shared" si="1"/>
        <v>247651721</v>
      </c>
    </row>
    <row r="19" spans="2:10">
      <c r="B19" s="75"/>
      <c r="C19" s="75"/>
      <c r="D19" s="36" t="s">
        <v>90</v>
      </c>
      <c r="E19" s="21">
        <v>58957397</v>
      </c>
      <c r="F19" s="21"/>
      <c r="G19" s="21"/>
      <c r="H19" s="21">
        <f t="shared" si="0"/>
        <v>58957397</v>
      </c>
      <c r="I19" s="10"/>
      <c r="J19" s="21">
        <f t="shared" si="1"/>
        <v>58957397</v>
      </c>
    </row>
    <row r="20" spans="2:10">
      <c r="B20" s="75"/>
      <c r="C20" s="75"/>
      <c r="D20" s="36" t="s">
        <v>28</v>
      </c>
      <c r="E20" s="21">
        <v>387399</v>
      </c>
      <c r="F20" s="21"/>
      <c r="G20" s="21"/>
      <c r="H20" s="21">
        <f t="shared" si="0"/>
        <v>387399</v>
      </c>
      <c r="I20" s="10"/>
      <c r="J20" s="21">
        <f t="shared" si="1"/>
        <v>387399</v>
      </c>
    </row>
    <row r="21" spans="2:10">
      <c r="B21" s="75"/>
      <c r="C21" s="75"/>
      <c r="D21" s="36" t="s">
        <v>91</v>
      </c>
      <c r="E21" s="21">
        <v>145136288</v>
      </c>
      <c r="F21" s="21">
        <v>577111</v>
      </c>
      <c r="G21" s="21"/>
      <c r="H21" s="21">
        <f t="shared" si="0"/>
        <v>145713399</v>
      </c>
      <c r="I21" s="10"/>
      <c r="J21" s="21">
        <f t="shared" si="1"/>
        <v>145713399</v>
      </c>
    </row>
    <row r="22" spans="2:10">
      <c r="B22" s="75"/>
      <c r="C22" s="75"/>
      <c r="D22" s="36" t="s">
        <v>92</v>
      </c>
      <c r="E22" s="21">
        <v>-83807347</v>
      </c>
      <c r="F22" s="21"/>
      <c r="G22" s="21"/>
      <c r="H22" s="21">
        <f t="shared" si="0"/>
        <v>-83807347</v>
      </c>
      <c r="I22" s="10"/>
      <c r="J22" s="21">
        <f t="shared" si="1"/>
        <v>-83807347</v>
      </c>
    </row>
    <row r="23" spans="2:10">
      <c r="B23" s="75"/>
      <c r="C23" s="75"/>
      <c r="D23" s="36" t="s">
        <v>93</v>
      </c>
      <c r="E23" s="21"/>
      <c r="F23" s="21"/>
      <c r="G23" s="21"/>
      <c r="H23" s="21">
        <f t="shared" si="0"/>
        <v>0</v>
      </c>
      <c r="I23" s="10"/>
      <c r="J23" s="21">
        <f t="shared" si="1"/>
        <v>0</v>
      </c>
    </row>
    <row r="24" spans="2:10">
      <c r="B24" s="75"/>
      <c r="C24" s="75"/>
      <c r="D24" s="36" t="s">
        <v>94</v>
      </c>
      <c r="E24" s="21"/>
      <c r="F24" s="21"/>
      <c r="G24" s="21"/>
      <c r="H24" s="21">
        <f t="shared" si="0"/>
        <v>0</v>
      </c>
      <c r="I24" s="10"/>
      <c r="J24" s="21">
        <f t="shared" si="1"/>
        <v>0</v>
      </c>
    </row>
    <row r="25" spans="2:10">
      <c r="B25" s="75"/>
      <c r="C25" s="75"/>
      <c r="D25" s="36" t="s">
        <v>95</v>
      </c>
      <c r="E25" s="21">
        <v>3849</v>
      </c>
      <c r="F25" s="21"/>
      <c r="G25" s="21"/>
      <c r="H25" s="21">
        <f t="shared" si="0"/>
        <v>3849</v>
      </c>
      <c r="I25" s="10"/>
      <c r="J25" s="21">
        <f t="shared" si="1"/>
        <v>3849</v>
      </c>
    </row>
    <row r="26" spans="2:10">
      <c r="B26" s="75"/>
      <c r="C26" s="75"/>
      <c r="D26" s="36" t="s">
        <v>96</v>
      </c>
      <c r="E26" s="21"/>
      <c r="F26" s="21"/>
      <c r="G26" s="21"/>
      <c r="H26" s="21">
        <f t="shared" si="0"/>
        <v>0</v>
      </c>
      <c r="I26" s="10"/>
      <c r="J26" s="21">
        <f t="shared" si="1"/>
        <v>0</v>
      </c>
    </row>
    <row r="27" spans="2:10">
      <c r="B27" s="75"/>
      <c r="C27" s="75"/>
      <c r="D27" s="36" t="s">
        <v>97</v>
      </c>
      <c r="E27" s="21">
        <v>540</v>
      </c>
      <c r="F27" s="21"/>
      <c r="G27" s="21"/>
      <c r="H27" s="21">
        <f t="shared" si="0"/>
        <v>540</v>
      </c>
      <c r="I27" s="12"/>
      <c r="J27" s="21">
        <f t="shared" si="1"/>
        <v>540</v>
      </c>
    </row>
    <row r="28" spans="2:10">
      <c r="B28" s="75"/>
      <c r="C28" s="76"/>
      <c r="D28" s="37" t="s">
        <v>98</v>
      </c>
      <c r="E28" s="23">
        <f>+E16+E17+E18+E19+E20+E21+E22+E23+E24+E25+E26+E27</f>
        <v>2225944674</v>
      </c>
      <c r="F28" s="23">
        <f>+F16+F17+F18+F19+F20+F21+F22+F23+F24+F25+F26+F27</f>
        <v>122342347</v>
      </c>
      <c r="G28" s="23">
        <f>+G16+G17+G18+G19+G20+G21+G22+G23+G24+G25+G26+G27</f>
        <v>0</v>
      </c>
      <c r="H28" s="23">
        <f t="shared" si="0"/>
        <v>2348287021</v>
      </c>
      <c r="I28" s="14">
        <f>+I16+I17+I18+I19+I20+I21+I22+I23+I24+I25+I26+I27</f>
        <v>375180</v>
      </c>
      <c r="J28" s="23">
        <f t="shared" si="1"/>
        <v>2347911841</v>
      </c>
    </row>
    <row r="29" spans="2:10">
      <c r="B29" s="76"/>
      <c r="C29" s="19" t="s">
        <v>99</v>
      </c>
      <c r="D29" s="17"/>
      <c r="E29" s="18">
        <f xml:space="preserve"> +E15 - E28</f>
        <v>92881988</v>
      </c>
      <c r="F29" s="18">
        <f xml:space="preserve"> +F15 - F28</f>
        <v>2686557</v>
      </c>
      <c r="G29" s="18">
        <f xml:space="preserve"> +G15 - G28</f>
        <v>0</v>
      </c>
      <c r="H29" s="18">
        <f t="shared" si="0"/>
        <v>95568545</v>
      </c>
      <c r="I29" s="14">
        <f xml:space="preserve"> +I15 - I28</f>
        <v>0</v>
      </c>
      <c r="J29" s="18">
        <f>J15-J28</f>
        <v>95568545</v>
      </c>
    </row>
    <row r="30" spans="2:10">
      <c r="B30" s="74" t="s">
        <v>100</v>
      </c>
      <c r="C30" s="74" t="s">
        <v>77</v>
      </c>
      <c r="D30" s="36" t="s">
        <v>101</v>
      </c>
      <c r="E30" s="21"/>
      <c r="F30" s="21"/>
      <c r="G30" s="21"/>
      <c r="H30" s="21">
        <f t="shared" si="0"/>
        <v>0</v>
      </c>
      <c r="I30" s="7"/>
      <c r="J30" s="21">
        <f t="shared" ref="J30:J50" si="2">H30-ABS(I30)</f>
        <v>0</v>
      </c>
    </row>
    <row r="31" spans="2:10">
      <c r="B31" s="75"/>
      <c r="C31" s="75"/>
      <c r="D31" s="36" t="s">
        <v>102</v>
      </c>
      <c r="E31" s="21">
        <v>19668</v>
      </c>
      <c r="F31" s="21">
        <v>589</v>
      </c>
      <c r="G31" s="21"/>
      <c r="H31" s="21">
        <f t="shared" si="0"/>
        <v>20257</v>
      </c>
      <c r="I31" s="10"/>
      <c r="J31" s="21">
        <f t="shared" si="2"/>
        <v>20257</v>
      </c>
    </row>
    <row r="32" spans="2:10">
      <c r="B32" s="75"/>
      <c r="C32" s="75"/>
      <c r="D32" s="36" t="s">
        <v>103</v>
      </c>
      <c r="E32" s="21"/>
      <c r="F32" s="21"/>
      <c r="G32" s="21"/>
      <c r="H32" s="21">
        <f t="shared" si="0"/>
        <v>0</v>
      </c>
      <c r="I32" s="10"/>
      <c r="J32" s="21">
        <f t="shared" si="2"/>
        <v>0</v>
      </c>
    </row>
    <row r="33" spans="2:10">
      <c r="B33" s="75"/>
      <c r="C33" s="75"/>
      <c r="D33" s="36" t="s">
        <v>104</v>
      </c>
      <c r="E33" s="21"/>
      <c r="F33" s="21"/>
      <c r="G33" s="21"/>
      <c r="H33" s="21">
        <f t="shared" si="0"/>
        <v>0</v>
      </c>
      <c r="I33" s="10"/>
      <c r="J33" s="21">
        <f t="shared" si="2"/>
        <v>0</v>
      </c>
    </row>
    <row r="34" spans="2:10">
      <c r="B34" s="75"/>
      <c r="C34" s="75"/>
      <c r="D34" s="36" t="s">
        <v>105</v>
      </c>
      <c r="E34" s="21"/>
      <c r="F34" s="21"/>
      <c r="G34" s="21"/>
      <c r="H34" s="21">
        <f t="shared" si="0"/>
        <v>0</v>
      </c>
      <c r="I34" s="10"/>
      <c r="J34" s="21">
        <f t="shared" si="2"/>
        <v>0</v>
      </c>
    </row>
    <row r="35" spans="2:10">
      <c r="B35" s="75"/>
      <c r="C35" s="75"/>
      <c r="D35" s="36" t="s">
        <v>106</v>
      </c>
      <c r="E35" s="21"/>
      <c r="F35" s="21"/>
      <c r="G35" s="21"/>
      <c r="H35" s="21">
        <f t="shared" si="0"/>
        <v>0</v>
      </c>
      <c r="I35" s="10"/>
      <c r="J35" s="21">
        <f t="shared" si="2"/>
        <v>0</v>
      </c>
    </row>
    <row r="36" spans="2:10">
      <c r="B36" s="75"/>
      <c r="C36" s="75"/>
      <c r="D36" s="36" t="s">
        <v>107</v>
      </c>
      <c r="E36" s="21"/>
      <c r="F36" s="21"/>
      <c r="G36" s="21"/>
      <c r="H36" s="21">
        <f t="shared" si="0"/>
        <v>0</v>
      </c>
      <c r="I36" s="10"/>
      <c r="J36" s="21">
        <f t="shared" si="2"/>
        <v>0</v>
      </c>
    </row>
    <row r="37" spans="2:10">
      <c r="B37" s="75"/>
      <c r="C37" s="75"/>
      <c r="D37" s="36" t="s">
        <v>108</v>
      </c>
      <c r="E37" s="21"/>
      <c r="F37" s="21"/>
      <c r="G37" s="21"/>
      <c r="H37" s="21">
        <f t="shared" si="0"/>
        <v>0</v>
      </c>
      <c r="I37" s="10"/>
      <c r="J37" s="21">
        <f t="shared" si="2"/>
        <v>0</v>
      </c>
    </row>
    <row r="38" spans="2:10">
      <c r="B38" s="75"/>
      <c r="C38" s="75"/>
      <c r="D38" s="36" t="s">
        <v>109</v>
      </c>
      <c r="E38" s="21"/>
      <c r="F38" s="21"/>
      <c r="G38" s="21"/>
      <c r="H38" s="21">
        <f t="shared" si="0"/>
        <v>0</v>
      </c>
      <c r="I38" s="10"/>
      <c r="J38" s="21">
        <f t="shared" si="2"/>
        <v>0</v>
      </c>
    </row>
    <row r="39" spans="2:10">
      <c r="B39" s="75"/>
      <c r="C39" s="75"/>
      <c r="D39" s="36" t="s">
        <v>110</v>
      </c>
      <c r="E39" s="21">
        <v>17364503</v>
      </c>
      <c r="F39" s="21">
        <v>544026</v>
      </c>
      <c r="G39" s="21"/>
      <c r="H39" s="21">
        <f t="shared" si="0"/>
        <v>17908529</v>
      </c>
      <c r="I39" s="12"/>
      <c r="J39" s="21">
        <f t="shared" si="2"/>
        <v>17908529</v>
      </c>
    </row>
    <row r="40" spans="2:10">
      <c r="B40" s="75"/>
      <c r="C40" s="76"/>
      <c r="D40" s="37" t="s">
        <v>111</v>
      </c>
      <c r="E40" s="23">
        <f>+E30+E31+E32+E33+E34+E35+E36+E37+E38+E39</f>
        <v>17384171</v>
      </c>
      <c r="F40" s="23">
        <f>+F30+F31+F32+F33+F34+F35+F36+F37+F38+F39</f>
        <v>544615</v>
      </c>
      <c r="G40" s="23">
        <f>+G30+G31+G32+G33+G34+G35+G36+G37+G38+G39</f>
        <v>0</v>
      </c>
      <c r="H40" s="23">
        <f t="shared" ref="H40:H71" si="3">E40+F40+G40</f>
        <v>17928786</v>
      </c>
      <c r="I40" s="14">
        <f>+I30+I31+I32+I33+I34+I35+I36+I37+I38+I39</f>
        <v>0</v>
      </c>
      <c r="J40" s="23">
        <f t="shared" si="2"/>
        <v>17928786</v>
      </c>
    </row>
    <row r="41" spans="2:10">
      <c r="B41" s="75"/>
      <c r="C41" s="74" t="s">
        <v>86</v>
      </c>
      <c r="D41" s="36" t="s">
        <v>112</v>
      </c>
      <c r="E41" s="21"/>
      <c r="F41" s="21"/>
      <c r="G41" s="21"/>
      <c r="H41" s="21">
        <f t="shared" si="3"/>
        <v>0</v>
      </c>
      <c r="I41" s="7"/>
      <c r="J41" s="21">
        <f t="shared" si="2"/>
        <v>0</v>
      </c>
    </row>
    <row r="42" spans="2:10">
      <c r="B42" s="75"/>
      <c r="C42" s="75"/>
      <c r="D42" s="36" t="s">
        <v>113</v>
      </c>
      <c r="E42" s="21"/>
      <c r="F42" s="21"/>
      <c r="G42" s="21"/>
      <c r="H42" s="21">
        <f t="shared" si="3"/>
        <v>0</v>
      </c>
      <c r="I42" s="10"/>
      <c r="J42" s="21">
        <f t="shared" si="2"/>
        <v>0</v>
      </c>
    </row>
    <row r="43" spans="2:10">
      <c r="B43" s="75"/>
      <c r="C43" s="75"/>
      <c r="D43" s="36" t="s">
        <v>114</v>
      </c>
      <c r="E43" s="21"/>
      <c r="F43" s="21"/>
      <c r="G43" s="21"/>
      <c r="H43" s="21">
        <f t="shared" si="3"/>
        <v>0</v>
      </c>
      <c r="I43" s="10"/>
      <c r="J43" s="21">
        <f t="shared" si="2"/>
        <v>0</v>
      </c>
    </row>
    <row r="44" spans="2:10">
      <c r="B44" s="75"/>
      <c r="C44" s="75"/>
      <c r="D44" s="36" t="s">
        <v>115</v>
      </c>
      <c r="E44" s="21"/>
      <c r="F44" s="21"/>
      <c r="G44" s="21"/>
      <c r="H44" s="21">
        <f t="shared" si="3"/>
        <v>0</v>
      </c>
      <c r="I44" s="10"/>
      <c r="J44" s="21">
        <f t="shared" si="2"/>
        <v>0</v>
      </c>
    </row>
    <row r="45" spans="2:10">
      <c r="B45" s="75"/>
      <c r="C45" s="75"/>
      <c r="D45" s="36" t="s">
        <v>116</v>
      </c>
      <c r="E45" s="21"/>
      <c r="F45" s="21"/>
      <c r="G45" s="21"/>
      <c r="H45" s="21">
        <f t="shared" si="3"/>
        <v>0</v>
      </c>
      <c r="I45" s="10"/>
      <c r="J45" s="21">
        <f t="shared" si="2"/>
        <v>0</v>
      </c>
    </row>
    <row r="46" spans="2:10">
      <c r="B46" s="75"/>
      <c r="C46" s="75"/>
      <c r="D46" s="36" t="s">
        <v>117</v>
      </c>
      <c r="E46" s="21"/>
      <c r="F46" s="21"/>
      <c r="G46" s="21"/>
      <c r="H46" s="21">
        <f t="shared" si="3"/>
        <v>0</v>
      </c>
      <c r="I46" s="10"/>
      <c r="J46" s="21">
        <f t="shared" si="2"/>
        <v>0</v>
      </c>
    </row>
    <row r="47" spans="2:10">
      <c r="B47" s="75"/>
      <c r="C47" s="75"/>
      <c r="D47" s="36" t="s">
        <v>118</v>
      </c>
      <c r="E47" s="21"/>
      <c r="F47" s="21"/>
      <c r="G47" s="21"/>
      <c r="H47" s="21">
        <f t="shared" si="3"/>
        <v>0</v>
      </c>
      <c r="I47" s="10"/>
      <c r="J47" s="21">
        <f t="shared" si="2"/>
        <v>0</v>
      </c>
    </row>
    <row r="48" spans="2:10">
      <c r="B48" s="75"/>
      <c r="C48" s="75"/>
      <c r="D48" s="36" t="s">
        <v>119</v>
      </c>
      <c r="E48" s="21"/>
      <c r="F48" s="21"/>
      <c r="G48" s="21"/>
      <c r="H48" s="21">
        <f t="shared" si="3"/>
        <v>0</v>
      </c>
      <c r="I48" s="10"/>
      <c r="J48" s="21">
        <f t="shared" si="2"/>
        <v>0</v>
      </c>
    </row>
    <row r="49" spans="2:10">
      <c r="B49" s="75"/>
      <c r="C49" s="75"/>
      <c r="D49" s="36" t="s">
        <v>120</v>
      </c>
      <c r="E49" s="21">
        <v>5758793</v>
      </c>
      <c r="F49" s="21"/>
      <c r="G49" s="21"/>
      <c r="H49" s="21">
        <f t="shared" si="3"/>
        <v>5758793</v>
      </c>
      <c r="I49" s="12"/>
      <c r="J49" s="21">
        <f t="shared" si="2"/>
        <v>5758793</v>
      </c>
    </row>
    <row r="50" spans="2:10">
      <c r="B50" s="75"/>
      <c r="C50" s="76"/>
      <c r="D50" s="37" t="s">
        <v>121</v>
      </c>
      <c r="E50" s="23">
        <f>+E41+E42+E43+E44+E45+E46+E47+E48+E49</f>
        <v>5758793</v>
      </c>
      <c r="F50" s="23">
        <f>+F41+F42+F43+F44+F45+F46+F47+F48+F49</f>
        <v>0</v>
      </c>
      <c r="G50" s="23">
        <f>+G41+G42+G43+G44+G45+G46+G47+G48+G49</f>
        <v>0</v>
      </c>
      <c r="H50" s="23">
        <f t="shared" si="3"/>
        <v>5758793</v>
      </c>
      <c r="I50" s="14">
        <f>+I41+I42+I43+I44+I45+I46+I47+I48+I49</f>
        <v>0</v>
      </c>
      <c r="J50" s="23">
        <f t="shared" si="2"/>
        <v>5758793</v>
      </c>
    </row>
    <row r="51" spans="2:10">
      <c r="B51" s="76"/>
      <c r="C51" s="19" t="s">
        <v>122</v>
      </c>
      <c r="D51" s="30"/>
      <c r="E51" s="38">
        <f xml:space="preserve"> +E40 - E50</f>
        <v>11625378</v>
      </c>
      <c r="F51" s="38">
        <f xml:space="preserve"> +F40 - F50</f>
        <v>544615</v>
      </c>
      <c r="G51" s="38">
        <f xml:space="preserve"> +G40 - G50</f>
        <v>0</v>
      </c>
      <c r="H51" s="38">
        <f t="shared" si="3"/>
        <v>12169993</v>
      </c>
      <c r="I51" s="14">
        <f xml:space="preserve"> +I40 - I50</f>
        <v>0</v>
      </c>
      <c r="J51" s="38">
        <f>J40-J50</f>
        <v>12169993</v>
      </c>
    </row>
    <row r="52" spans="2:10">
      <c r="B52" s="19" t="s">
        <v>123</v>
      </c>
      <c r="C52" s="16"/>
      <c r="D52" s="17"/>
      <c r="E52" s="18">
        <f xml:space="preserve"> +E29 +E51</f>
        <v>104507366</v>
      </c>
      <c r="F52" s="18">
        <f xml:space="preserve"> +F29 +F51</f>
        <v>3231172</v>
      </c>
      <c r="G52" s="18">
        <f xml:space="preserve"> +G29 +G51</f>
        <v>0</v>
      </c>
      <c r="H52" s="18">
        <f t="shared" si="3"/>
        <v>107738538</v>
      </c>
      <c r="I52" s="14">
        <f xml:space="preserve"> +I29 +I51</f>
        <v>0</v>
      </c>
      <c r="J52" s="18">
        <f>J29+J51</f>
        <v>107738538</v>
      </c>
    </row>
    <row r="53" spans="2:10">
      <c r="B53" s="74" t="s">
        <v>124</v>
      </c>
      <c r="C53" s="74" t="s">
        <v>77</v>
      </c>
      <c r="D53" s="36" t="s">
        <v>125</v>
      </c>
      <c r="E53" s="21"/>
      <c r="F53" s="21"/>
      <c r="G53" s="21"/>
      <c r="H53" s="21">
        <f t="shared" si="3"/>
        <v>0</v>
      </c>
      <c r="I53" s="7"/>
      <c r="J53" s="21">
        <f t="shared" ref="J53:J73" si="4">H53-ABS(I53)</f>
        <v>0</v>
      </c>
    </row>
    <row r="54" spans="2:10">
      <c r="B54" s="75"/>
      <c r="C54" s="75"/>
      <c r="D54" s="36" t="s">
        <v>126</v>
      </c>
      <c r="E54" s="21"/>
      <c r="F54" s="21"/>
      <c r="G54" s="21"/>
      <c r="H54" s="21">
        <f t="shared" si="3"/>
        <v>0</v>
      </c>
      <c r="I54" s="10"/>
      <c r="J54" s="21">
        <f t="shared" si="4"/>
        <v>0</v>
      </c>
    </row>
    <row r="55" spans="2:10">
      <c r="B55" s="75"/>
      <c r="C55" s="75"/>
      <c r="D55" s="36" t="s">
        <v>127</v>
      </c>
      <c r="E55" s="21"/>
      <c r="F55" s="21"/>
      <c r="G55" s="21"/>
      <c r="H55" s="21">
        <f t="shared" si="3"/>
        <v>0</v>
      </c>
      <c r="I55" s="10"/>
      <c r="J55" s="21">
        <f t="shared" si="4"/>
        <v>0</v>
      </c>
    </row>
    <row r="56" spans="2:10">
      <c r="B56" s="75"/>
      <c r="C56" s="75"/>
      <c r="D56" s="36" t="s">
        <v>128</v>
      </c>
      <c r="E56" s="21"/>
      <c r="F56" s="21"/>
      <c r="G56" s="21"/>
      <c r="H56" s="21">
        <f t="shared" si="3"/>
        <v>0</v>
      </c>
      <c r="I56" s="10"/>
      <c r="J56" s="21">
        <f t="shared" si="4"/>
        <v>0</v>
      </c>
    </row>
    <row r="57" spans="2:10">
      <c r="B57" s="75"/>
      <c r="C57" s="75"/>
      <c r="D57" s="36" t="s">
        <v>129</v>
      </c>
      <c r="E57" s="21">
        <v>11000</v>
      </c>
      <c r="F57" s="21"/>
      <c r="G57" s="21"/>
      <c r="H57" s="21">
        <f t="shared" si="3"/>
        <v>11000</v>
      </c>
      <c r="I57" s="10"/>
      <c r="J57" s="21">
        <f t="shared" si="4"/>
        <v>11000</v>
      </c>
    </row>
    <row r="58" spans="2:10">
      <c r="B58" s="75"/>
      <c r="C58" s="75"/>
      <c r="D58" s="36" t="s">
        <v>290</v>
      </c>
      <c r="E58" s="21"/>
      <c r="F58" s="21">
        <v>557354</v>
      </c>
      <c r="G58" s="21"/>
      <c r="H58" s="21">
        <f t="shared" si="3"/>
        <v>557354</v>
      </c>
      <c r="I58" s="10">
        <v>557354</v>
      </c>
      <c r="J58" s="21">
        <f t="shared" si="4"/>
        <v>0</v>
      </c>
    </row>
    <row r="59" spans="2:10">
      <c r="B59" s="75"/>
      <c r="C59" s="75"/>
      <c r="D59" s="36" t="s">
        <v>130</v>
      </c>
      <c r="E59" s="21"/>
      <c r="F59" s="21"/>
      <c r="G59" s="21"/>
      <c r="H59" s="21">
        <f t="shared" si="3"/>
        <v>0</v>
      </c>
      <c r="I59" s="10"/>
      <c r="J59" s="21">
        <f t="shared" si="4"/>
        <v>0</v>
      </c>
    </row>
    <row r="60" spans="2:10">
      <c r="B60" s="75"/>
      <c r="C60" s="75"/>
      <c r="D60" s="36" t="s">
        <v>289</v>
      </c>
      <c r="E60" s="21"/>
      <c r="F60" s="21"/>
      <c r="G60" s="21"/>
      <c r="H60" s="21">
        <f t="shared" si="3"/>
        <v>0</v>
      </c>
      <c r="I60" s="10"/>
      <c r="J60" s="21">
        <f t="shared" si="4"/>
        <v>0</v>
      </c>
    </row>
    <row r="61" spans="2:10">
      <c r="B61" s="75"/>
      <c r="C61" s="75"/>
      <c r="D61" s="36" t="s">
        <v>131</v>
      </c>
      <c r="E61" s="21"/>
      <c r="F61" s="21"/>
      <c r="G61" s="21"/>
      <c r="H61" s="21">
        <f t="shared" si="3"/>
        <v>0</v>
      </c>
      <c r="I61" s="12"/>
      <c r="J61" s="21">
        <f t="shared" si="4"/>
        <v>0</v>
      </c>
    </row>
    <row r="62" spans="2:10">
      <c r="B62" s="75"/>
      <c r="C62" s="76"/>
      <c r="D62" s="37" t="s">
        <v>132</v>
      </c>
      <c r="E62" s="23">
        <f>+E53+E54+E55+E56+E57+E58+E59+E60+E61</f>
        <v>11000</v>
      </c>
      <c r="F62" s="23">
        <f>+F53+F54+F55+F56+F57+F58+F59+F60+F61</f>
        <v>557354</v>
      </c>
      <c r="G62" s="23">
        <f>+G53+G54+G55+G56+G57+G58+G59+G60+G61</f>
        <v>0</v>
      </c>
      <c r="H62" s="23">
        <f t="shared" si="3"/>
        <v>568354</v>
      </c>
      <c r="I62" s="14">
        <f>+I53+I54+I55+I56+I57+I58+I59+I60+I61</f>
        <v>557354</v>
      </c>
      <c r="J62" s="23">
        <f t="shared" si="4"/>
        <v>11000</v>
      </c>
    </row>
    <row r="63" spans="2:10">
      <c r="B63" s="75"/>
      <c r="C63" s="74" t="s">
        <v>86</v>
      </c>
      <c r="D63" s="36" t="s">
        <v>133</v>
      </c>
      <c r="E63" s="21"/>
      <c r="F63" s="21"/>
      <c r="G63" s="21"/>
      <c r="H63" s="21">
        <f t="shared" si="3"/>
        <v>0</v>
      </c>
      <c r="I63" s="7"/>
      <c r="J63" s="21">
        <f t="shared" si="4"/>
        <v>0</v>
      </c>
    </row>
    <row r="64" spans="2:10">
      <c r="B64" s="75"/>
      <c r="C64" s="75"/>
      <c r="D64" s="36" t="s">
        <v>134</v>
      </c>
      <c r="E64" s="21"/>
      <c r="F64" s="21"/>
      <c r="G64" s="21"/>
      <c r="H64" s="21">
        <f t="shared" si="3"/>
        <v>0</v>
      </c>
      <c r="I64" s="10"/>
      <c r="J64" s="21">
        <f t="shared" si="4"/>
        <v>0</v>
      </c>
    </row>
    <row r="65" spans="2:10">
      <c r="B65" s="75"/>
      <c r="C65" s="75"/>
      <c r="D65" s="36" t="s">
        <v>135</v>
      </c>
      <c r="E65" s="21">
        <v>340030</v>
      </c>
      <c r="F65" s="21"/>
      <c r="G65" s="21"/>
      <c r="H65" s="21">
        <f t="shared" si="3"/>
        <v>340030</v>
      </c>
      <c r="I65" s="10"/>
      <c r="J65" s="21">
        <f t="shared" si="4"/>
        <v>340030</v>
      </c>
    </row>
    <row r="66" spans="2:10">
      <c r="B66" s="75"/>
      <c r="C66" s="75"/>
      <c r="D66" s="36" t="s">
        <v>136</v>
      </c>
      <c r="E66" s="21"/>
      <c r="F66" s="21"/>
      <c r="G66" s="21"/>
      <c r="H66" s="21">
        <f t="shared" si="3"/>
        <v>0</v>
      </c>
      <c r="I66" s="10"/>
      <c r="J66" s="21">
        <f t="shared" si="4"/>
        <v>0</v>
      </c>
    </row>
    <row r="67" spans="2:10">
      <c r="B67" s="75"/>
      <c r="C67" s="75"/>
      <c r="D67" s="36" t="s">
        <v>137</v>
      </c>
      <c r="E67" s="21"/>
      <c r="F67" s="21"/>
      <c r="G67" s="21"/>
      <c r="H67" s="21">
        <f t="shared" si="3"/>
        <v>0</v>
      </c>
      <c r="I67" s="10"/>
      <c r="J67" s="21">
        <f t="shared" si="4"/>
        <v>0</v>
      </c>
    </row>
    <row r="68" spans="2:10">
      <c r="B68" s="75"/>
      <c r="C68" s="75"/>
      <c r="D68" s="36" t="s">
        <v>138</v>
      </c>
      <c r="E68" s="21"/>
      <c r="F68" s="21"/>
      <c r="G68" s="21"/>
      <c r="H68" s="21">
        <f t="shared" si="3"/>
        <v>0</v>
      </c>
      <c r="I68" s="10"/>
      <c r="J68" s="21">
        <f t="shared" si="4"/>
        <v>0</v>
      </c>
    </row>
    <row r="69" spans="2:10">
      <c r="B69" s="75"/>
      <c r="C69" s="75"/>
      <c r="D69" s="36" t="s">
        <v>288</v>
      </c>
      <c r="E69" s="21">
        <v>557354</v>
      </c>
      <c r="F69" s="21"/>
      <c r="G69" s="21"/>
      <c r="H69" s="21">
        <f t="shared" si="3"/>
        <v>557354</v>
      </c>
      <c r="I69" s="10">
        <v>557354</v>
      </c>
      <c r="J69" s="21">
        <f t="shared" si="4"/>
        <v>0</v>
      </c>
    </row>
    <row r="70" spans="2:10">
      <c r="B70" s="75"/>
      <c r="C70" s="75"/>
      <c r="D70" s="36" t="s">
        <v>139</v>
      </c>
      <c r="E70" s="21"/>
      <c r="F70" s="21"/>
      <c r="G70" s="21"/>
      <c r="H70" s="21">
        <f t="shared" si="3"/>
        <v>0</v>
      </c>
      <c r="I70" s="10"/>
      <c r="J70" s="21">
        <f t="shared" si="4"/>
        <v>0</v>
      </c>
    </row>
    <row r="71" spans="2:10">
      <c r="B71" s="75"/>
      <c r="C71" s="75"/>
      <c r="D71" s="36" t="s">
        <v>287</v>
      </c>
      <c r="E71" s="21"/>
      <c r="F71" s="21"/>
      <c r="G71" s="21"/>
      <c r="H71" s="21">
        <f t="shared" si="3"/>
        <v>0</v>
      </c>
      <c r="I71" s="10"/>
      <c r="J71" s="21">
        <f t="shared" si="4"/>
        <v>0</v>
      </c>
    </row>
    <row r="72" spans="2:10">
      <c r="B72" s="75"/>
      <c r="C72" s="75"/>
      <c r="D72" s="36" t="s">
        <v>140</v>
      </c>
      <c r="E72" s="21"/>
      <c r="F72" s="21"/>
      <c r="G72" s="21"/>
      <c r="H72" s="21">
        <f t="shared" ref="H72:H81" si="5">E72+F72+G72</f>
        <v>0</v>
      </c>
      <c r="I72" s="12"/>
      <c r="J72" s="21">
        <f t="shared" si="4"/>
        <v>0</v>
      </c>
    </row>
    <row r="73" spans="2:10">
      <c r="B73" s="75"/>
      <c r="C73" s="76"/>
      <c r="D73" s="37" t="s">
        <v>141</v>
      </c>
      <c r="E73" s="23">
        <f>+E63+E64+E65+E66+E67+E68+E69+E70+E71+E72</f>
        <v>897384</v>
      </c>
      <c r="F73" s="23">
        <f>+F63+F64+F65+F66+F67+F68+F69+F70+F71+F72</f>
        <v>0</v>
      </c>
      <c r="G73" s="23">
        <f>+G63+G64+G65+G66+G67+G68+G69+G70+G71+G72</f>
        <v>0</v>
      </c>
      <c r="H73" s="23">
        <f t="shared" si="5"/>
        <v>897384</v>
      </c>
      <c r="I73" s="14">
        <f>+I63+I64+I65+I66+I67+I68+I69+I70+I71+I72</f>
        <v>557354</v>
      </c>
      <c r="J73" s="23">
        <f t="shared" si="4"/>
        <v>340030</v>
      </c>
    </row>
    <row r="74" spans="2:10">
      <c r="B74" s="76"/>
      <c r="C74" s="24" t="s">
        <v>142</v>
      </c>
      <c r="D74" s="39"/>
      <c r="E74" s="40">
        <f xml:space="preserve"> +E62 - E73</f>
        <v>-886384</v>
      </c>
      <c r="F74" s="40">
        <f xml:space="preserve"> +F62 - F73</f>
        <v>557354</v>
      </c>
      <c r="G74" s="40">
        <f xml:space="preserve"> +G62 - G73</f>
        <v>0</v>
      </c>
      <c r="H74" s="40">
        <f t="shared" si="5"/>
        <v>-329030</v>
      </c>
      <c r="I74" s="14">
        <f xml:space="preserve"> +I62 - I73</f>
        <v>0</v>
      </c>
      <c r="J74" s="40">
        <f>J62-J73</f>
        <v>-329030</v>
      </c>
    </row>
    <row r="75" spans="2:10">
      <c r="B75" s="19" t="s">
        <v>143</v>
      </c>
      <c r="C75" s="41"/>
      <c r="D75" s="42"/>
      <c r="E75" s="43">
        <f xml:space="preserve"> +E52 +E74</f>
        <v>103620982</v>
      </c>
      <c r="F75" s="43">
        <f xml:space="preserve"> +F52 +F74</f>
        <v>3788526</v>
      </c>
      <c r="G75" s="43">
        <f xml:space="preserve"> +G52 +G74</f>
        <v>0</v>
      </c>
      <c r="H75" s="43">
        <f t="shared" si="5"/>
        <v>107409508</v>
      </c>
      <c r="I75" s="14">
        <f xml:space="preserve"> +I52 +I74</f>
        <v>0</v>
      </c>
      <c r="J75" s="43">
        <f>J52+J74</f>
        <v>107409508</v>
      </c>
    </row>
    <row r="76" spans="2:10">
      <c r="B76" s="71" t="s">
        <v>144</v>
      </c>
      <c r="C76" s="41" t="s">
        <v>145</v>
      </c>
      <c r="D76" s="42"/>
      <c r="E76" s="43">
        <v>2526748500</v>
      </c>
      <c r="F76" s="43">
        <v>41935623</v>
      </c>
      <c r="G76" s="43"/>
      <c r="H76" s="43">
        <f t="shared" si="5"/>
        <v>2568684123</v>
      </c>
      <c r="I76" s="14"/>
      <c r="J76" s="43">
        <f>H76-ABS(I76)</f>
        <v>2568684123</v>
      </c>
    </row>
    <row r="77" spans="2:10">
      <c r="B77" s="72"/>
      <c r="C77" s="41" t="s">
        <v>146</v>
      </c>
      <c r="D77" s="42"/>
      <c r="E77" s="43">
        <f xml:space="preserve"> +E75 +E76</f>
        <v>2630369482</v>
      </c>
      <c r="F77" s="43">
        <f xml:space="preserve"> +F75 +F76</f>
        <v>45724149</v>
      </c>
      <c r="G77" s="43">
        <f xml:space="preserve"> +G75 +G76</f>
        <v>0</v>
      </c>
      <c r="H77" s="43">
        <f t="shared" si="5"/>
        <v>2676093631</v>
      </c>
      <c r="I77" s="14">
        <f xml:space="preserve"> +I75 +I76</f>
        <v>0</v>
      </c>
      <c r="J77" s="43">
        <f>J75+J76</f>
        <v>2676093631</v>
      </c>
    </row>
    <row r="78" spans="2:10">
      <c r="B78" s="72"/>
      <c r="C78" s="41" t="s">
        <v>147</v>
      </c>
      <c r="D78" s="42"/>
      <c r="E78" s="43"/>
      <c r="F78" s="43"/>
      <c r="G78" s="43"/>
      <c r="H78" s="43">
        <f t="shared" si="5"/>
        <v>0</v>
      </c>
      <c r="I78" s="14"/>
      <c r="J78" s="43">
        <f>H78-ABS(I78)</f>
        <v>0</v>
      </c>
    </row>
    <row r="79" spans="2:10">
      <c r="B79" s="72"/>
      <c r="C79" s="41" t="s">
        <v>148</v>
      </c>
      <c r="D79" s="42"/>
      <c r="E79" s="43"/>
      <c r="F79" s="43"/>
      <c r="G79" s="43"/>
      <c r="H79" s="43">
        <f t="shared" si="5"/>
        <v>0</v>
      </c>
      <c r="I79" s="14"/>
      <c r="J79" s="43">
        <f>H79-ABS(I79)</f>
        <v>0</v>
      </c>
    </row>
    <row r="80" spans="2:10">
      <c r="B80" s="72"/>
      <c r="C80" s="41" t="s">
        <v>149</v>
      </c>
      <c r="D80" s="42"/>
      <c r="E80" s="43"/>
      <c r="F80" s="43"/>
      <c r="G80" s="43"/>
      <c r="H80" s="43">
        <f t="shared" si="5"/>
        <v>0</v>
      </c>
      <c r="I80" s="14"/>
      <c r="J80" s="43">
        <f>H80-ABS(I80)</f>
        <v>0</v>
      </c>
    </row>
    <row r="81" spans="2:10">
      <c r="B81" s="73"/>
      <c r="C81" s="41" t="s">
        <v>150</v>
      </c>
      <c r="D81" s="42"/>
      <c r="E81" s="43">
        <f xml:space="preserve"> +E77 +E78 +E79 - E80</f>
        <v>2630369482</v>
      </c>
      <c r="F81" s="43">
        <f xml:space="preserve"> +F77 +F78 +F79 - F80</f>
        <v>45724149</v>
      </c>
      <c r="G81" s="43">
        <f xml:space="preserve"> +G77 +G78 +G79 - G80</f>
        <v>0</v>
      </c>
      <c r="H81" s="43">
        <f t="shared" si="5"/>
        <v>2676093631</v>
      </c>
      <c r="I81" s="14">
        <f xml:space="preserve"> +I77 +I78 +I79 - I80</f>
        <v>0</v>
      </c>
      <c r="J81" s="43">
        <f>J77+J78+J79-J80</f>
        <v>2676093631</v>
      </c>
    </row>
  </sheetData>
  <mergeCells count="13">
    <mergeCell ref="B76:B81"/>
    <mergeCell ref="B30:B51"/>
    <mergeCell ref="C30:C40"/>
    <mergeCell ref="C41:C50"/>
    <mergeCell ref="B53:B74"/>
    <mergeCell ref="C53:C62"/>
    <mergeCell ref="C63:C73"/>
    <mergeCell ref="B3:J3"/>
    <mergeCell ref="B5:J5"/>
    <mergeCell ref="B7:D7"/>
    <mergeCell ref="B8:B29"/>
    <mergeCell ref="C8:C15"/>
    <mergeCell ref="C16:C28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E823-E82F-4D54-B670-E16FD4C8C1FD}">
  <sheetPr>
    <pageSetUpPr fitToPage="1"/>
  </sheetPr>
  <dimension ref="B1:H131"/>
  <sheetViews>
    <sheetView showGridLines="0" topLeftCell="A115" workbookViewId="0"/>
  </sheetViews>
  <sheetFormatPr defaultRowHeight="18.75"/>
  <cols>
    <col min="1" max="1" width="3" customWidth="1"/>
    <col min="2" max="2" width="50.875" customWidth="1"/>
    <col min="3" max="8" width="21.25" customWidth="1"/>
  </cols>
  <sheetData>
    <row r="1" spans="2:8" ht="21">
      <c r="B1" s="49"/>
      <c r="C1" s="49"/>
      <c r="D1" s="49"/>
      <c r="E1" s="49"/>
      <c r="F1" s="49"/>
      <c r="G1" s="49"/>
      <c r="H1" s="49"/>
    </row>
    <row r="2" spans="2:8" ht="21">
      <c r="B2" s="49"/>
      <c r="C2" s="49"/>
      <c r="D2" s="49"/>
      <c r="E2" s="49"/>
      <c r="F2" s="49"/>
      <c r="G2" s="49"/>
      <c r="H2" s="3" t="s">
        <v>293</v>
      </c>
    </row>
    <row r="3" spans="2:8" ht="21">
      <c r="B3" s="65" t="s">
        <v>294</v>
      </c>
      <c r="C3" s="65"/>
      <c r="D3" s="65"/>
      <c r="E3" s="65"/>
      <c r="F3" s="65"/>
      <c r="G3" s="65"/>
      <c r="H3" s="65"/>
    </row>
    <row r="4" spans="2:8">
      <c r="B4" s="33"/>
      <c r="C4" s="33"/>
      <c r="D4" s="2"/>
      <c r="E4" s="33"/>
      <c r="F4" s="2"/>
      <c r="G4" s="33"/>
      <c r="H4" s="2"/>
    </row>
    <row r="5" spans="2:8" ht="21">
      <c r="B5" s="66" t="s">
        <v>153</v>
      </c>
      <c r="C5" s="66"/>
      <c r="D5" s="66"/>
      <c r="E5" s="66"/>
      <c r="F5" s="66"/>
      <c r="G5" s="66"/>
      <c r="H5" s="66"/>
    </row>
    <row r="6" spans="2:8">
      <c r="B6" s="4"/>
      <c r="C6" s="2"/>
      <c r="D6" s="2"/>
      <c r="E6" s="2"/>
      <c r="F6" s="2"/>
      <c r="G6" s="2"/>
      <c r="H6" s="4" t="s">
        <v>3</v>
      </c>
    </row>
    <row r="7" spans="2:8">
      <c r="B7" s="5" t="s">
        <v>295</v>
      </c>
      <c r="C7" s="5" t="s">
        <v>296</v>
      </c>
      <c r="D7" s="5" t="s">
        <v>297</v>
      </c>
      <c r="E7" s="5" t="s">
        <v>298</v>
      </c>
      <c r="F7" s="5" t="s">
        <v>275</v>
      </c>
      <c r="G7" s="5" t="s">
        <v>299</v>
      </c>
      <c r="H7" s="5" t="s">
        <v>300</v>
      </c>
    </row>
    <row r="8" spans="2:8">
      <c r="B8" s="13" t="s">
        <v>301</v>
      </c>
      <c r="C8" s="15"/>
      <c r="D8" s="15"/>
      <c r="E8" s="15"/>
      <c r="F8" s="15"/>
      <c r="G8" s="15"/>
      <c r="H8" s="15"/>
    </row>
    <row r="9" spans="2:8">
      <c r="B9" s="37" t="s">
        <v>159</v>
      </c>
      <c r="C9" s="23">
        <f>+C10+C11+C12+C13+C14+C15+C16+C17+C18+C19+C20+C21+C22+C23+C24+C25+C26+C27+C28+C29+C30+C31+C32+C33+C34-ABS(C35)-ABS(C36)</f>
        <v>1747789465</v>
      </c>
      <c r="D9" s="23">
        <f>+D10+D11+D12+D13+D14+D15+D16+D17+D18+D19+D20+D21+D22+D23+D24+D25+D26+D27+D28+D29+D30+D31+D32+D33+D34-ABS(D35)-ABS(D36)</f>
        <v>98998669</v>
      </c>
      <c r="E9" s="23">
        <f>+E10+E11+E12+E13+E14+E15+E16+E17+E18+E19+E20+E21+E22+E23+E24+E25+E26+E27+E28+E29+E30+E31+E32+E33+E34-ABS(E35)-ABS(E36)</f>
        <v>0</v>
      </c>
      <c r="F9" s="23">
        <f t="shared" ref="F9:F72" si="0">+C9+D9+E9</f>
        <v>1846788134</v>
      </c>
      <c r="G9" s="50">
        <f>+G10+G11+G12+G13+G14+G15+G16+G17+G18+G19+G20+G21+G22+G23+G24+G25+G26+G27+G28+G29+G30+G31+G32+G33+G34-ABS(G35)-ABS(G36)</f>
        <v>39324198</v>
      </c>
      <c r="H9" s="23">
        <f t="shared" ref="H9:H72" si="1">+F9-ABS(G9)</f>
        <v>1807463936</v>
      </c>
    </row>
    <row r="10" spans="2:8">
      <c r="B10" s="34" t="s">
        <v>161</v>
      </c>
      <c r="C10" s="35">
        <v>1375217196</v>
      </c>
      <c r="D10" s="35">
        <v>45342718</v>
      </c>
      <c r="E10" s="35">
        <v>0</v>
      </c>
      <c r="F10" s="35">
        <f t="shared" si="0"/>
        <v>1420559914</v>
      </c>
      <c r="G10" s="35"/>
      <c r="H10" s="35">
        <f t="shared" si="1"/>
        <v>1420559914</v>
      </c>
    </row>
    <row r="11" spans="2:8">
      <c r="B11" s="36" t="s">
        <v>163</v>
      </c>
      <c r="C11" s="21">
        <v>1000</v>
      </c>
      <c r="D11" s="21">
        <v>0</v>
      </c>
      <c r="E11" s="21">
        <v>0</v>
      </c>
      <c r="F11" s="21">
        <f t="shared" si="0"/>
        <v>1000</v>
      </c>
      <c r="G11" s="21"/>
      <c r="H11" s="21">
        <f t="shared" si="1"/>
        <v>1000</v>
      </c>
    </row>
    <row r="12" spans="2:8">
      <c r="B12" s="36" t="s">
        <v>165</v>
      </c>
      <c r="C12" s="21">
        <v>308404945</v>
      </c>
      <c r="D12" s="21">
        <v>53462087</v>
      </c>
      <c r="E12" s="21">
        <v>0</v>
      </c>
      <c r="F12" s="21">
        <f t="shared" si="0"/>
        <v>361867032</v>
      </c>
      <c r="G12" s="21"/>
      <c r="H12" s="21">
        <f t="shared" si="1"/>
        <v>361867032</v>
      </c>
    </row>
    <row r="13" spans="2:8">
      <c r="B13" s="36" t="s">
        <v>167</v>
      </c>
      <c r="C13" s="21">
        <v>39324198</v>
      </c>
      <c r="D13" s="21">
        <v>0</v>
      </c>
      <c r="E13" s="21">
        <v>0</v>
      </c>
      <c r="F13" s="21">
        <f t="shared" si="0"/>
        <v>39324198</v>
      </c>
      <c r="G13" s="51">
        <v>39324198</v>
      </c>
      <c r="H13" s="21">
        <f t="shared" si="1"/>
        <v>0</v>
      </c>
    </row>
    <row r="14" spans="2:8">
      <c r="B14" s="36" t="s">
        <v>169</v>
      </c>
      <c r="C14" s="21">
        <v>2988955</v>
      </c>
      <c r="D14" s="21">
        <v>8355</v>
      </c>
      <c r="E14" s="21">
        <v>0</v>
      </c>
      <c r="F14" s="21">
        <f t="shared" si="0"/>
        <v>2997310</v>
      </c>
      <c r="G14" s="21"/>
      <c r="H14" s="21">
        <f t="shared" si="1"/>
        <v>2997310</v>
      </c>
    </row>
    <row r="15" spans="2:8">
      <c r="B15" s="36" t="s">
        <v>171</v>
      </c>
      <c r="C15" s="21">
        <v>0</v>
      </c>
      <c r="D15" s="21">
        <v>0</v>
      </c>
      <c r="E15" s="21">
        <v>0</v>
      </c>
      <c r="F15" s="21">
        <f t="shared" si="0"/>
        <v>0</v>
      </c>
      <c r="G15" s="21"/>
      <c r="H15" s="21">
        <f t="shared" si="1"/>
        <v>0</v>
      </c>
    </row>
    <row r="16" spans="2:8">
      <c r="B16" s="36" t="s">
        <v>173</v>
      </c>
      <c r="C16" s="21">
        <v>0</v>
      </c>
      <c r="D16" s="21">
        <v>0</v>
      </c>
      <c r="E16" s="21">
        <v>0</v>
      </c>
      <c r="F16" s="21">
        <f t="shared" si="0"/>
        <v>0</v>
      </c>
      <c r="G16" s="21"/>
      <c r="H16" s="21">
        <f t="shared" si="1"/>
        <v>0</v>
      </c>
    </row>
    <row r="17" spans="2:8">
      <c r="B17" s="36" t="s">
        <v>175</v>
      </c>
      <c r="C17" s="21">
        <v>0</v>
      </c>
      <c r="D17" s="21">
        <v>0</v>
      </c>
      <c r="E17" s="21">
        <v>0</v>
      </c>
      <c r="F17" s="21">
        <f t="shared" si="0"/>
        <v>0</v>
      </c>
      <c r="G17" s="21"/>
      <c r="H17" s="21">
        <f t="shared" si="1"/>
        <v>0</v>
      </c>
    </row>
    <row r="18" spans="2:8">
      <c r="B18" s="36" t="s">
        <v>177</v>
      </c>
      <c r="C18" s="21">
        <v>0</v>
      </c>
      <c r="D18" s="21">
        <v>0</v>
      </c>
      <c r="E18" s="21">
        <v>0</v>
      </c>
      <c r="F18" s="21">
        <f t="shared" si="0"/>
        <v>0</v>
      </c>
      <c r="G18" s="21"/>
      <c r="H18" s="21">
        <f t="shared" si="1"/>
        <v>0</v>
      </c>
    </row>
    <row r="19" spans="2:8">
      <c r="B19" s="36" t="s">
        <v>179</v>
      </c>
      <c r="C19" s="21">
        <v>0</v>
      </c>
      <c r="D19" s="21">
        <v>0</v>
      </c>
      <c r="E19" s="21">
        <v>0</v>
      </c>
      <c r="F19" s="21">
        <f t="shared" si="0"/>
        <v>0</v>
      </c>
      <c r="G19" s="21"/>
      <c r="H19" s="21">
        <f t="shared" si="1"/>
        <v>0</v>
      </c>
    </row>
    <row r="20" spans="2:8">
      <c r="B20" s="36" t="s">
        <v>181</v>
      </c>
      <c r="C20" s="21">
        <v>0</v>
      </c>
      <c r="D20" s="21">
        <v>0</v>
      </c>
      <c r="E20" s="21">
        <v>0</v>
      </c>
      <c r="F20" s="21">
        <f t="shared" si="0"/>
        <v>0</v>
      </c>
      <c r="G20" s="21"/>
      <c r="H20" s="21">
        <f t="shared" si="1"/>
        <v>0</v>
      </c>
    </row>
    <row r="21" spans="2:8">
      <c r="B21" s="36" t="s">
        <v>183</v>
      </c>
      <c r="C21" s="21">
        <v>5069969</v>
      </c>
      <c r="D21" s="21">
        <v>0</v>
      </c>
      <c r="E21" s="21">
        <v>0</v>
      </c>
      <c r="F21" s="21">
        <f t="shared" si="0"/>
        <v>5069969</v>
      </c>
      <c r="G21" s="21"/>
      <c r="H21" s="21">
        <f t="shared" si="1"/>
        <v>5069969</v>
      </c>
    </row>
    <row r="22" spans="2:8">
      <c r="B22" s="36" t="s">
        <v>185</v>
      </c>
      <c r="C22" s="21">
        <v>0</v>
      </c>
      <c r="D22" s="21">
        <v>0</v>
      </c>
      <c r="E22" s="21">
        <v>0</v>
      </c>
      <c r="F22" s="21">
        <f t="shared" si="0"/>
        <v>0</v>
      </c>
      <c r="G22" s="21"/>
      <c r="H22" s="21">
        <f t="shared" si="1"/>
        <v>0</v>
      </c>
    </row>
    <row r="23" spans="2:8">
      <c r="B23" s="36" t="s">
        <v>187</v>
      </c>
      <c r="C23" s="21">
        <v>1258447</v>
      </c>
      <c r="D23" s="21">
        <v>0</v>
      </c>
      <c r="E23" s="21">
        <v>0</v>
      </c>
      <c r="F23" s="21">
        <f t="shared" si="0"/>
        <v>1258447</v>
      </c>
      <c r="G23" s="21"/>
      <c r="H23" s="21">
        <f t="shared" si="1"/>
        <v>1258447</v>
      </c>
    </row>
    <row r="24" spans="2:8">
      <c r="B24" s="36" t="s">
        <v>189</v>
      </c>
      <c r="C24" s="21">
        <v>7087200</v>
      </c>
      <c r="D24" s="21">
        <v>0</v>
      </c>
      <c r="E24" s="21">
        <v>0</v>
      </c>
      <c r="F24" s="21">
        <f t="shared" si="0"/>
        <v>7087200</v>
      </c>
      <c r="G24" s="21"/>
      <c r="H24" s="21">
        <f t="shared" si="1"/>
        <v>7087200</v>
      </c>
    </row>
    <row r="25" spans="2:8">
      <c r="B25" s="36" t="s">
        <v>191</v>
      </c>
      <c r="C25" s="21">
        <v>0</v>
      </c>
      <c r="D25" s="21">
        <v>0</v>
      </c>
      <c r="E25" s="21">
        <v>0</v>
      </c>
      <c r="F25" s="21">
        <f t="shared" si="0"/>
        <v>0</v>
      </c>
      <c r="G25" s="21"/>
      <c r="H25" s="21">
        <f t="shared" si="1"/>
        <v>0</v>
      </c>
    </row>
    <row r="26" spans="2:8">
      <c r="B26" s="36" t="s">
        <v>193</v>
      </c>
      <c r="C26" s="21">
        <v>8437555</v>
      </c>
      <c r="D26" s="21">
        <v>185509</v>
      </c>
      <c r="E26" s="21">
        <v>0</v>
      </c>
      <c r="F26" s="21">
        <f t="shared" si="0"/>
        <v>8623064</v>
      </c>
      <c r="G26" s="21"/>
      <c r="H26" s="21">
        <f t="shared" si="1"/>
        <v>8623064</v>
      </c>
    </row>
    <row r="27" spans="2:8">
      <c r="B27" s="36" t="s">
        <v>195</v>
      </c>
      <c r="C27" s="21">
        <v>0</v>
      </c>
      <c r="D27" s="21">
        <v>0</v>
      </c>
      <c r="E27" s="21">
        <v>0</v>
      </c>
      <c r="F27" s="21">
        <f t="shared" si="0"/>
        <v>0</v>
      </c>
      <c r="G27" s="21"/>
      <c r="H27" s="21">
        <f t="shared" si="1"/>
        <v>0</v>
      </c>
    </row>
    <row r="28" spans="2:8">
      <c r="B28" s="36" t="s">
        <v>197</v>
      </c>
      <c r="C28" s="21">
        <v>0</v>
      </c>
      <c r="D28" s="21">
        <v>0</v>
      </c>
      <c r="E28" s="21">
        <v>0</v>
      </c>
      <c r="F28" s="21">
        <f t="shared" si="0"/>
        <v>0</v>
      </c>
      <c r="G28" s="21"/>
      <c r="H28" s="21">
        <f t="shared" si="1"/>
        <v>0</v>
      </c>
    </row>
    <row r="29" spans="2:8">
      <c r="B29" s="36" t="s">
        <v>302</v>
      </c>
      <c r="C29" s="21">
        <v>0</v>
      </c>
      <c r="D29" s="21">
        <v>0</v>
      </c>
      <c r="E29" s="21">
        <v>0</v>
      </c>
      <c r="F29" s="21">
        <f t="shared" si="0"/>
        <v>0</v>
      </c>
      <c r="G29" s="21"/>
      <c r="H29" s="21">
        <f t="shared" si="1"/>
        <v>0</v>
      </c>
    </row>
    <row r="30" spans="2:8">
      <c r="B30" s="36" t="s">
        <v>199</v>
      </c>
      <c r="C30" s="21">
        <v>0</v>
      </c>
      <c r="D30" s="21">
        <v>0</v>
      </c>
      <c r="E30" s="21">
        <v>0</v>
      </c>
      <c r="F30" s="21">
        <f t="shared" si="0"/>
        <v>0</v>
      </c>
      <c r="G30" s="21"/>
      <c r="H30" s="21">
        <f t="shared" si="1"/>
        <v>0</v>
      </c>
    </row>
    <row r="31" spans="2:8">
      <c r="B31" s="36" t="s">
        <v>201</v>
      </c>
      <c r="C31" s="21">
        <v>0</v>
      </c>
      <c r="D31" s="21">
        <v>0</v>
      </c>
      <c r="E31" s="21">
        <v>0</v>
      </c>
      <c r="F31" s="21">
        <f t="shared" si="0"/>
        <v>0</v>
      </c>
      <c r="G31" s="21"/>
      <c r="H31" s="21">
        <f t="shared" si="1"/>
        <v>0</v>
      </c>
    </row>
    <row r="32" spans="2:8">
      <c r="B32" s="36" t="s">
        <v>303</v>
      </c>
      <c r="C32" s="21">
        <v>0</v>
      </c>
      <c r="D32" s="21">
        <v>0</v>
      </c>
      <c r="E32" s="21">
        <v>0</v>
      </c>
      <c r="F32" s="21">
        <f t="shared" si="0"/>
        <v>0</v>
      </c>
      <c r="G32" s="21"/>
      <c r="H32" s="21">
        <f t="shared" si="1"/>
        <v>0</v>
      </c>
    </row>
    <row r="33" spans="2:8">
      <c r="B33" s="36" t="s">
        <v>203</v>
      </c>
      <c r="C33" s="21">
        <v>0</v>
      </c>
      <c r="D33" s="21">
        <v>0</v>
      </c>
      <c r="E33" s="21">
        <v>0</v>
      </c>
      <c r="F33" s="21">
        <f t="shared" si="0"/>
        <v>0</v>
      </c>
      <c r="G33" s="21"/>
      <c r="H33" s="21">
        <f t="shared" si="1"/>
        <v>0</v>
      </c>
    </row>
    <row r="34" spans="2:8">
      <c r="B34" s="36" t="s">
        <v>204</v>
      </c>
      <c r="C34" s="21">
        <v>0</v>
      </c>
      <c r="D34" s="21">
        <v>0</v>
      </c>
      <c r="E34" s="21">
        <v>0</v>
      </c>
      <c r="F34" s="21">
        <f t="shared" si="0"/>
        <v>0</v>
      </c>
      <c r="G34" s="21"/>
      <c r="H34" s="21">
        <f t="shared" si="1"/>
        <v>0</v>
      </c>
    </row>
    <row r="35" spans="2:8">
      <c r="B35" s="36" t="s">
        <v>205</v>
      </c>
      <c r="C35" s="21">
        <v>0</v>
      </c>
      <c r="D35" s="21">
        <v>0</v>
      </c>
      <c r="E35" s="21">
        <v>0</v>
      </c>
      <c r="F35" s="21">
        <f t="shared" si="0"/>
        <v>0</v>
      </c>
      <c r="G35" s="21"/>
      <c r="H35" s="21">
        <f t="shared" si="1"/>
        <v>0</v>
      </c>
    </row>
    <row r="36" spans="2:8">
      <c r="B36" s="36" t="s">
        <v>206</v>
      </c>
      <c r="C36" s="21">
        <v>0</v>
      </c>
      <c r="D36" s="21">
        <v>0</v>
      </c>
      <c r="E36" s="21">
        <v>0</v>
      </c>
      <c r="F36" s="21">
        <f t="shared" si="0"/>
        <v>0</v>
      </c>
      <c r="G36" s="21"/>
      <c r="H36" s="21">
        <f t="shared" si="1"/>
        <v>0</v>
      </c>
    </row>
    <row r="37" spans="2:8">
      <c r="B37" s="37" t="s">
        <v>207</v>
      </c>
      <c r="C37" s="23">
        <f>+C38 +C43</f>
        <v>3313053883</v>
      </c>
      <c r="D37" s="23">
        <f>+D38 +D43</f>
        <v>4671934</v>
      </c>
      <c r="E37" s="23">
        <f>+E38 +E43</f>
        <v>0</v>
      </c>
      <c r="F37" s="23">
        <f t="shared" si="0"/>
        <v>3317725817</v>
      </c>
      <c r="G37" s="50">
        <f>+G38 +G43</f>
        <v>0</v>
      </c>
      <c r="H37" s="23">
        <f t="shared" si="1"/>
        <v>3317725817</v>
      </c>
    </row>
    <row r="38" spans="2:8">
      <c r="B38" s="37" t="s">
        <v>209</v>
      </c>
      <c r="C38" s="23">
        <f>+C39+C40+C41+C42</f>
        <v>2354678771</v>
      </c>
      <c r="D38" s="23">
        <f>+D39+D40+D41+D42</f>
        <v>0</v>
      </c>
      <c r="E38" s="23">
        <f>+E39+E40+E41+E42</f>
        <v>0</v>
      </c>
      <c r="F38" s="23">
        <f t="shared" si="0"/>
        <v>2354678771</v>
      </c>
      <c r="G38" s="50">
        <f>+G39+G40+G41+G42</f>
        <v>0</v>
      </c>
      <c r="H38" s="23">
        <f t="shared" si="1"/>
        <v>2354678771</v>
      </c>
    </row>
    <row r="39" spans="2:8">
      <c r="B39" s="34" t="s">
        <v>211</v>
      </c>
      <c r="C39" s="35">
        <v>529140651</v>
      </c>
      <c r="D39" s="35">
        <v>0</v>
      </c>
      <c r="E39" s="35">
        <v>0</v>
      </c>
      <c r="F39" s="35">
        <f t="shared" si="0"/>
        <v>529140651</v>
      </c>
      <c r="G39" s="35"/>
      <c r="H39" s="35">
        <f t="shared" si="1"/>
        <v>529140651</v>
      </c>
    </row>
    <row r="40" spans="2:8">
      <c r="B40" s="36" t="s">
        <v>213</v>
      </c>
      <c r="C40" s="21">
        <v>1825538120</v>
      </c>
      <c r="D40" s="21">
        <v>0</v>
      </c>
      <c r="E40" s="21">
        <v>0</v>
      </c>
      <c r="F40" s="21">
        <f t="shared" si="0"/>
        <v>1825538120</v>
      </c>
      <c r="G40" s="21"/>
      <c r="H40" s="21">
        <f t="shared" si="1"/>
        <v>1825538120</v>
      </c>
    </row>
    <row r="41" spans="2:8">
      <c r="B41" s="36" t="s">
        <v>215</v>
      </c>
      <c r="C41" s="21">
        <v>0</v>
      </c>
      <c r="D41" s="21">
        <v>0</v>
      </c>
      <c r="E41" s="21">
        <v>0</v>
      </c>
      <c r="F41" s="21">
        <f t="shared" si="0"/>
        <v>0</v>
      </c>
      <c r="G41" s="21"/>
      <c r="H41" s="21">
        <f t="shared" si="1"/>
        <v>0</v>
      </c>
    </row>
    <row r="42" spans="2:8">
      <c r="B42" s="36" t="s">
        <v>217</v>
      </c>
      <c r="C42" s="21">
        <v>0</v>
      </c>
      <c r="D42" s="21">
        <v>0</v>
      </c>
      <c r="E42" s="21">
        <v>0</v>
      </c>
      <c r="F42" s="21">
        <f t="shared" si="0"/>
        <v>0</v>
      </c>
      <c r="G42" s="21"/>
      <c r="H42" s="21">
        <f t="shared" si="1"/>
        <v>0</v>
      </c>
    </row>
    <row r="43" spans="2:8">
      <c r="B43" s="37" t="s">
        <v>219</v>
      </c>
      <c r="C43" s="23">
        <f>+C44+C45+C46+C47+C48+C49+C50+C51+C52+C53+C54+C55+C56+C57+C58+C59+C60+C61+C62+C63+C64+C65+C66+C67+C68+C69-ABS(C70)-ABS(C71)</f>
        <v>958375112</v>
      </c>
      <c r="D43" s="23">
        <f>+D44+D45+D46+D47+D48+D49+D50+D51+D52+D53+D54+D55+D56+D57+D58+D59+D60+D61+D62+D63+D64+D65+D66+D67+D68+D69-ABS(D70)-ABS(D71)</f>
        <v>4671934</v>
      </c>
      <c r="E43" s="23">
        <f>+E44+E45+E46+E47+E48+E49+E50+E51+E52+E53+E54+E55+E56+E57+E58+E59+E60+E61+E62+E63+E64+E65+E66+E67+E68+E69-ABS(E70)-ABS(E71)</f>
        <v>0</v>
      </c>
      <c r="F43" s="23">
        <f t="shared" si="0"/>
        <v>963047046</v>
      </c>
      <c r="G43" s="50">
        <f>+G44+G45+G46+G47+G48+G49+G50+G51+G52+G53+G54+G55+G56+G57+G58+G59+G60+G61+G62+G63+G64+G65+G66+G67+G68+G69-ABS(G70)-ABS(G71)</f>
        <v>0</v>
      </c>
      <c r="H43" s="23">
        <f t="shared" si="1"/>
        <v>963047046</v>
      </c>
    </row>
    <row r="44" spans="2:8">
      <c r="B44" s="34" t="s">
        <v>211</v>
      </c>
      <c r="C44" s="35">
        <v>180720180</v>
      </c>
      <c r="D44" s="35">
        <v>0</v>
      </c>
      <c r="E44" s="35">
        <v>0</v>
      </c>
      <c r="F44" s="35">
        <f t="shared" si="0"/>
        <v>180720180</v>
      </c>
      <c r="G44" s="35"/>
      <c r="H44" s="35">
        <f t="shared" si="1"/>
        <v>180720180</v>
      </c>
    </row>
    <row r="45" spans="2:8">
      <c r="B45" s="36" t="s">
        <v>213</v>
      </c>
      <c r="C45" s="21">
        <v>9125130</v>
      </c>
      <c r="D45" s="21">
        <v>4</v>
      </c>
      <c r="E45" s="21">
        <v>0</v>
      </c>
      <c r="F45" s="21">
        <f t="shared" si="0"/>
        <v>9125134</v>
      </c>
      <c r="G45" s="21"/>
      <c r="H45" s="21">
        <f t="shared" si="1"/>
        <v>9125134</v>
      </c>
    </row>
    <row r="46" spans="2:8">
      <c r="B46" s="36" t="s">
        <v>223</v>
      </c>
      <c r="C46" s="21">
        <v>31568566</v>
      </c>
      <c r="D46" s="21">
        <v>0</v>
      </c>
      <c r="E46" s="21">
        <v>0</v>
      </c>
      <c r="F46" s="21">
        <f t="shared" si="0"/>
        <v>31568566</v>
      </c>
      <c r="G46" s="21"/>
      <c r="H46" s="21">
        <f t="shared" si="1"/>
        <v>31568566</v>
      </c>
    </row>
    <row r="47" spans="2:8">
      <c r="B47" s="36" t="s">
        <v>225</v>
      </c>
      <c r="C47" s="21">
        <v>160420</v>
      </c>
      <c r="D47" s="21">
        <v>0</v>
      </c>
      <c r="E47" s="21">
        <v>0</v>
      </c>
      <c r="F47" s="21">
        <f t="shared" si="0"/>
        <v>160420</v>
      </c>
      <c r="G47" s="21"/>
      <c r="H47" s="21">
        <f t="shared" si="1"/>
        <v>160420</v>
      </c>
    </row>
    <row r="48" spans="2:8">
      <c r="B48" s="36" t="s">
        <v>227</v>
      </c>
      <c r="C48" s="21">
        <v>18329342</v>
      </c>
      <c r="D48" s="21">
        <v>2</v>
      </c>
      <c r="E48" s="21">
        <v>0</v>
      </c>
      <c r="F48" s="21">
        <f t="shared" si="0"/>
        <v>18329344</v>
      </c>
      <c r="G48" s="21"/>
      <c r="H48" s="21">
        <f t="shared" si="1"/>
        <v>18329344</v>
      </c>
    </row>
    <row r="49" spans="2:8">
      <c r="B49" s="36" t="s">
        <v>229</v>
      </c>
      <c r="C49" s="21">
        <v>54968757</v>
      </c>
      <c r="D49" s="21">
        <v>816928</v>
      </c>
      <c r="E49" s="21">
        <v>0</v>
      </c>
      <c r="F49" s="21">
        <f t="shared" si="0"/>
        <v>55785685</v>
      </c>
      <c r="G49" s="21"/>
      <c r="H49" s="21">
        <f t="shared" si="1"/>
        <v>55785685</v>
      </c>
    </row>
    <row r="50" spans="2:8">
      <c r="B50" s="36" t="s">
        <v>231</v>
      </c>
      <c r="C50" s="21">
        <v>0</v>
      </c>
      <c r="D50" s="21">
        <v>0</v>
      </c>
      <c r="E50" s="21">
        <v>0</v>
      </c>
      <c r="F50" s="21">
        <f t="shared" si="0"/>
        <v>0</v>
      </c>
      <c r="G50" s="21"/>
      <c r="H50" s="21">
        <f t="shared" si="1"/>
        <v>0</v>
      </c>
    </row>
    <row r="51" spans="2:8">
      <c r="B51" s="36" t="s">
        <v>233</v>
      </c>
      <c r="C51" s="21">
        <v>0</v>
      </c>
      <c r="D51" s="21">
        <v>0</v>
      </c>
      <c r="E51" s="21">
        <v>0</v>
      </c>
      <c r="F51" s="21">
        <f t="shared" si="0"/>
        <v>0</v>
      </c>
      <c r="G51" s="21"/>
      <c r="H51" s="21">
        <f t="shared" si="1"/>
        <v>0</v>
      </c>
    </row>
    <row r="52" spans="2:8">
      <c r="B52" s="36" t="s">
        <v>235</v>
      </c>
      <c r="C52" s="21">
        <v>76440</v>
      </c>
      <c r="D52" s="21">
        <v>0</v>
      </c>
      <c r="E52" s="21">
        <v>0</v>
      </c>
      <c r="F52" s="21">
        <f t="shared" si="0"/>
        <v>76440</v>
      </c>
      <c r="G52" s="21"/>
      <c r="H52" s="21">
        <f t="shared" si="1"/>
        <v>76440</v>
      </c>
    </row>
    <row r="53" spans="2:8">
      <c r="B53" s="36" t="s">
        <v>237</v>
      </c>
      <c r="C53" s="21">
        <v>5448915</v>
      </c>
      <c r="D53" s="21">
        <v>0</v>
      </c>
      <c r="E53" s="21">
        <v>0</v>
      </c>
      <c r="F53" s="21">
        <f t="shared" si="0"/>
        <v>5448915</v>
      </c>
      <c r="G53" s="21"/>
      <c r="H53" s="21">
        <f t="shared" si="1"/>
        <v>5448915</v>
      </c>
    </row>
    <row r="54" spans="2:8">
      <c r="B54" s="36" t="s">
        <v>239</v>
      </c>
      <c r="C54" s="21">
        <v>0</v>
      </c>
      <c r="D54" s="21">
        <v>0</v>
      </c>
      <c r="E54" s="21">
        <v>0</v>
      </c>
      <c r="F54" s="21">
        <f t="shared" si="0"/>
        <v>0</v>
      </c>
      <c r="G54" s="21"/>
      <c r="H54" s="21">
        <f t="shared" si="1"/>
        <v>0</v>
      </c>
    </row>
    <row r="55" spans="2:8">
      <c r="B55" s="36" t="s">
        <v>217</v>
      </c>
      <c r="C55" s="21">
        <v>0</v>
      </c>
      <c r="D55" s="21">
        <v>0</v>
      </c>
      <c r="E55" s="21">
        <v>0</v>
      </c>
      <c r="F55" s="21">
        <f t="shared" si="0"/>
        <v>0</v>
      </c>
      <c r="G55" s="21"/>
      <c r="H55" s="21">
        <f t="shared" si="1"/>
        <v>0</v>
      </c>
    </row>
    <row r="56" spans="2:8">
      <c r="B56" s="36" t="s">
        <v>242</v>
      </c>
      <c r="C56" s="21">
        <v>0</v>
      </c>
      <c r="D56" s="21">
        <v>0</v>
      </c>
      <c r="E56" s="21">
        <v>0</v>
      </c>
      <c r="F56" s="21">
        <f t="shared" si="0"/>
        <v>0</v>
      </c>
      <c r="G56" s="21"/>
      <c r="H56" s="21">
        <f t="shared" si="1"/>
        <v>0</v>
      </c>
    </row>
    <row r="57" spans="2:8">
      <c r="B57" s="36" t="s">
        <v>244</v>
      </c>
      <c r="C57" s="21">
        <v>0</v>
      </c>
      <c r="D57" s="21">
        <v>0</v>
      </c>
      <c r="E57" s="21">
        <v>0</v>
      </c>
      <c r="F57" s="21">
        <f t="shared" si="0"/>
        <v>0</v>
      </c>
      <c r="G57" s="21"/>
      <c r="H57" s="21">
        <f t="shared" si="1"/>
        <v>0</v>
      </c>
    </row>
    <row r="58" spans="2:8">
      <c r="B58" s="36" t="s">
        <v>304</v>
      </c>
      <c r="C58" s="21">
        <v>0</v>
      </c>
      <c r="D58" s="21">
        <v>0</v>
      </c>
      <c r="E58" s="21">
        <v>0</v>
      </c>
      <c r="F58" s="21">
        <f t="shared" si="0"/>
        <v>0</v>
      </c>
      <c r="G58" s="21"/>
      <c r="H58" s="21">
        <f t="shared" si="1"/>
        <v>0</v>
      </c>
    </row>
    <row r="59" spans="2:8">
      <c r="B59" s="36" t="s">
        <v>246</v>
      </c>
      <c r="C59" s="21">
        <v>66434500</v>
      </c>
      <c r="D59" s="21">
        <v>3375000</v>
      </c>
      <c r="E59" s="21">
        <v>0</v>
      </c>
      <c r="F59" s="21">
        <f t="shared" si="0"/>
        <v>69809500</v>
      </c>
      <c r="G59" s="21"/>
      <c r="H59" s="21">
        <f t="shared" si="1"/>
        <v>69809500</v>
      </c>
    </row>
    <row r="60" spans="2:8">
      <c r="B60" s="36" t="s">
        <v>248</v>
      </c>
      <c r="C60" s="21">
        <v>18518012</v>
      </c>
      <c r="D60" s="21">
        <v>0</v>
      </c>
      <c r="E60" s="21">
        <v>0</v>
      </c>
      <c r="F60" s="21">
        <f t="shared" si="0"/>
        <v>18518012</v>
      </c>
      <c r="G60" s="21"/>
      <c r="H60" s="21">
        <f t="shared" si="1"/>
        <v>18518012</v>
      </c>
    </row>
    <row r="61" spans="2:8">
      <c r="B61" s="36" t="s">
        <v>250</v>
      </c>
      <c r="C61" s="21">
        <v>20950848</v>
      </c>
      <c r="D61" s="21">
        <v>0</v>
      </c>
      <c r="E61" s="21">
        <v>0</v>
      </c>
      <c r="F61" s="21">
        <f t="shared" si="0"/>
        <v>20950848</v>
      </c>
      <c r="G61" s="21"/>
      <c r="H61" s="21">
        <f t="shared" si="1"/>
        <v>20950848</v>
      </c>
    </row>
    <row r="62" spans="2:8">
      <c r="B62" s="36" t="s">
        <v>252</v>
      </c>
      <c r="C62" s="21">
        <v>278571691</v>
      </c>
      <c r="D62" s="21">
        <v>0</v>
      </c>
      <c r="E62" s="21">
        <v>0</v>
      </c>
      <c r="F62" s="21">
        <f t="shared" si="0"/>
        <v>278571691</v>
      </c>
      <c r="G62" s="21"/>
      <c r="H62" s="21">
        <f t="shared" si="1"/>
        <v>278571691</v>
      </c>
    </row>
    <row r="63" spans="2:8">
      <c r="B63" s="36" t="s">
        <v>254</v>
      </c>
      <c r="C63" s="21">
        <v>3087738</v>
      </c>
      <c r="D63" s="21">
        <v>0</v>
      </c>
      <c r="E63" s="21">
        <v>0</v>
      </c>
      <c r="F63" s="21">
        <f t="shared" si="0"/>
        <v>3087738</v>
      </c>
      <c r="G63" s="21"/>
      <c r="H63" s="21">
        <f t="shared" si="1"/>
        <v>3087738</v>
      </c>
    </row>
    <row r="64" spans="2:8">
      <c r="B64" s="36" t="s">
        <v>256</v>
      </c>
      <c r="C64" s="21">
        <v>19550000</v>
      </c>
      <c r="D64" s="21">
        <v>0</v>
      </c>
      <c r="E64" s="21">
        <v>0</v>
      </c>
      <c r="F64" s="21">
        <f t="shared" si="0"/>
        <v>19550000</v>
      </c>
      <c r="G64" s="21"/>
      <c r="H64" s="21">
        <f t="shared" si="1"/>
        <v>19550000</v>
      </c>
    </row>
    <row r="65" spans="2:8">
      <c r="B65" s="36" t="s">
        <v>258</v>
      </c>
      <c r="C65" s="21">
        <v>243944573</v>
      </c>
      <c r="D65" s="21">
        <v>0</v>
      </c>
      <c r="E65" s="21">
        <v>0</v>
      </c>
      <c r="F65" s="21">
        <f t="shared" si="0"/>
        <v>243944573</v>
      </c>
      <c r="G65" s="21"/>
      <c r="H65" s="21">
        <f t="shared" si="1"/>
        <v>243944573</v>
      </c>
    </row>
    <row r="66" spans="2:8">
      <c r="B66" s="36" t="s">
        <v>260</v>
      </c>
      <c r="C66" s="21">
        <v>0</v>
      </c>
      <c r="D66" s="21">
        <v>0</v>
      </c>
      <c r="E66" s="21">
        <v>0</v>
      </c>
      <c r="F66" s="21">
        <f t="shared" si="0"/>
        <v>0</v>
      </c>
      <c r="G66" s="21"/>
      <c r="H66" s="21">
        <f t="shared" si="1"/>
        <v>0</v>
      </c>
    </row>
    <row r="67" spans="2:8">
      <c r="B67" s="36" t="s">
        <v>262</v>
      </c>
      <c r="C67" s="21">
        <v>0</v>
      </c>
      <c r="D67" s="21">
        <v>480000</v>
      </c>
      <c r="E67" s="21">
        <v>0</v>
      </c>
      <c r="F67" s="21">
        <f t="shared" si="0"/>
        <v>480000</v>
      </c>
      <c r="G67" s="21"/>
      <c r="H67" s="21">
        <f t="shared" si="1"/>
        <v>480000</v>
      </c>
    </row>
    <row r="68" spans="2:8">
      <c r="B68" s="36" t="s">
        <v>264</v>
      </c>
      <c r="C68" s="21">
        <v>6900000</v>
      </c>
      <c r="D68" s="21">
        <v>0</v>
      </c>
      <c r="E68" s="21">
        <v>0</v>
      </c>
      <c r="F68" s="21">
        <f t="shared" si="0"/>
        <v>6900000</v>
      </c>
      <c r="G68" s="21"/>
      <c r="H68" s="21">
        <f t="shared" si="1"/>
        <v>6900000</v>
      </c>
    </row>
    <row r="69" spans="2:8">
      <c r="B69" s="36" t="s">
        <v>266</v>
      </c>
      <c r="C69" s="21">
        <v>20000</v>
      </c>
      <c r="D69" s="21">
        <v>0</v>
      </c>
      <c r="E69" s="21">
        <v>0</v>
      </c>
      <c r="F69" s="21">
        <f t="shared" si="0"/>
        <v>20000</v>
      </c>
      <c r="G69" s="21"/>
      <c r="H69" s="21">
        <f t="shared" si="1"/>
        <v>20000</v>
      </c>
    </row>
    <row r="70" spans="2:8">
      <c r="B70" s="36" t="s">
        <v>205</v>
      </c>
      <c r="C70" s="21">
        <v>0</v>
      </c>
      <c r="D70" s="21">
        <v>0</v>
      </c>
      <c r="E70" s="21">
        <v>0</v>
      </c>
      <c r="F70" s="21">
        <f t="shared" si="0"/>
        <v>0</v>
      </c>
      <c r="G70" s="21"/>
      <c r="H70" s="21">
        <f t="shared" si="1"/>
        <v>0</v>
      </c>
    </row>
    <row r="71" spans="2:8">
      <c r="B71" s="46" t="s">
        <v>206</v>
      </c>
      <c r="C71" s="47">
        <v>0</v>
      </c>
      <c r="D71" s="47">
        <v>0</v>
      </c>
      <c r="E71" s="47">
        <v>0</v>
      </c>
      <c r="F71" s="47">
        <f t="shared" si="0"/>
        <v>0</v>
      </c>
      <c r="G71" s="47"/>
      <c r="H71" s="47">
        <f t="shared" si="1"/>
        <v>0</v>
      </c>
    </row>
    <row r="72" spans="2:8">
      <c r="B72" s="37" t="s">
        <v>268</v>
      </c>
      <c r="C72" s="23">
        <f>+C9 +C37</f>
        <v>5060843348</v>
      </c>
      <c r="D72" s="23">
        <f>+D9 +D37</f>
        <v>103670603</v>
      </c>
      <c r="E72" s="23">
        <f>+E9 +E37</f>
        <v>0</v>
      </c>
      <c r="F72" s="23">
        <f t="shared" si="0"/>
        <v>5164513951</v>
      </c>
      <c r="G72" s="50">
        <f>+G9 +G37</f>
        <v>39324198</v>
      </c>
      <c r="H72" s="23">
        <f t="shared" si="1"/>
        <v>5125189753</v>
      </c>
    </row>
    <row r="73" spans="2:8">
      <c r="B73" s="13" t="s">
        <v>305</v>
      </c>
      <c r="C73" s="15"/>
      <c r="D73" s="15"/>
      <c r="E73" s="15"/>
      <c r="F73" s="15"/>
      <c r="G73" s="15"/>
      <c r="H73" s="15"/>
    </row>
    <row r="74" spans="2:8">
      <c r="B74" s="37" t="s">
        <v>160</v>
      </c>
      <c r="C74" s="23">
        <f>+C75+C76+C77+C78+C79+C80+C81+C82+C83+C84+C85+C86+C87+C88+C89+C90+C91+C92+C93+C94+C95+C96+C97</f>
        <v>129475202</v>
      </c>
      <c r="D74" s="23">
        <f>+D75+D76+D77+D78+D79+D80+D81+D82+D83+D84+D85+D86+D87+D88+D89+D90+D91+D92+D93+D94+D95+D96+D97</f>
        <v>54571454</v>
      </c>
      <c r="E74" s="23">
        <f>+E75+E76+E77+E78+E79+E80+E81+E82+E83+E84+E85+E86+E87+E88+E89+E90+E91+E92+E93+E94+E95+E96+E97</f>
        <v>0</v>
      </c>
      <c r="F74" s="23">
        <f t="shared" ref="F74:F131" si="2">+C74+D74+E74</f>
        <v>184046656</v>
      </c>
      <c r="G74" s="50">
        <f>+G75+G76+G77+G78+G79+G80+G81+G82+G83+G84+G85+G86+G87+G88+G89+G90+G91+G92+G93+G94+G95+G96+G97</f>
        <v>39324198</v>
      </c>
      <c r="H74" s="23">
        <f t="shared" ref="H74:H131" si="3">+F74-ABS(G74)</f>
        <v>144722458</v>
      </c>
    </row>
    <row r="75" spans="2:8">
      <c r="B75" s="34" t="s">
        <v>162</v>
      </c>
      <c r="C75" s="35">
        <v>0</v>
      </c>
      <c r="D75" s="35">
        <v>0</v>
      </c>
      <c r="E75" s="35">
        <v>0</v>
      </c>
      <c r="F75" s="35">
        <f t="shared" si="2"/>
        <v>0</v>
      </c>
      <c r="G75" s="35"/>
      <c r="H75" s="35">
        <f t="shared" si="3"/>
        <v>0</v>
      </c>
    </row>
    <row r="76" spans="2:8">
      <c r="B76" s="36" t="s">
        <v>164</v>
      </c>
      <c r="C76" s="21">
        <v>40207504</v>
      </c>
      <c r="D76" s="21">
        <v>8804020</v>
      </c>
      <c r="E76" s="21">
        <v>0</v>
      </c>
      <c r="F76" s="21">
        <f t="shared" si="2"/>
        <v>49011524</v>
      </c>
      <c r="G76" s="21"/>
      <c r="H76" s="21">
        <f t="shared" si="3"/>
        <v>49011524</v>
      </c>
    </row>
    <row r="77" spans="2:8">
      <c r="B77" s="36" t="s">
        <v>166</v>
      </c>
      <c r="C77" s="21">
        <v>0</v>
      </c>
      <c r="D77" s="21">
        <v>39324198</v>
      </c>
      <c r="E77" s="21">
        <v>0</v>
      </c>
      <c r="F77" s="21">
        <f t="shared" si="2"/>
        <v>39324198</v>
      </c>
      <c r="G77" s="51">
        <v>39324198</v>
      </c>
      <c r="H77" s="21">
        <f t="shared" si="3"/>
        <v>0</v>
      </c>
    </row>
    <row r="78" spans="2:8">
      <c r="B78" s="36" t="s">
        <v>168</v>
      </c>
      <c r="C78" s="21">
        <v>0</v>
      </c>
      <c r="D78" s="21">
        <v>0</v>
      </c>
      <c r="E78" s="21">
        <v>0</v>
      </c>
      <c r="F78" s="21">
        <f t="shared" si="2"/>
        <v>0</v>
      </c>
      <c r="G78" s="21"/>
      <c r="H78" s="21">
        <f t="shared" si="3"/>
        <v>0</v>
      </c>
    </row>
    <row r="79" spans="2:8">
      <c r="B79" s="36" t="s">
        <v>170</v>
      </c>
      <c r="C79" s="21">
        <v>0</v>
      </c>
      <c r="D79" s="21">
        <v>0</v>
      </c>
      <c r="E79" s="21">
        <v>0</v>
      </c>
      <c r="F79" s="21">
        <f t="shared" si="2"/>
        <v>0</v>
      </c>
      <c r="G79" s="21"/>
      <c r="H79" s="21">
        <f t="shared" si="3"/>
        <v>0</v>
      </c>
    </row>
    <row r="80" spans="2:8">
      <c r="B80" s="36" t="s">
        <v>172</v>
      </c>
      <c r="C80" s="21">
        <v>0</v>
      </c>
      <c r="D80" s="21">
        <v>0</v>
      </c>
      <c r="E80" s="21">
        <v>0</v>
      </c>
      <c r="F80" s="21">
        <f t="shared" si="2"/>
        <v>0</v>
      </c>
      <c r="G80" s="21"/>
      <c r="H80" s="21">
        <f t="shared" si="3"/>
        <v>0</v>
      </c>
    </row>
    <row r="81" spans="2:8">
      <c r="B81" s="36" t="s">
        <v>174</v>
      </c>
      <c r="C81" s="21">
        <v>0</v>
      </c>
      <c r="D81" s="21">
        <v>0</v>
      </c>
      <c r="E81" s="21">
        <v>0</v>
      </c>
      <c r="F81" s="21">
        <f t="shared" si="2"/>
        <v>0</v>
      </c>
      <c r="G81" s="21"/>
      <c r="H81" s="21">
        <f t="shared" si="3"/>
        <v>0</v>
      </c>
    </row>
    <row r="82" spans="2:8">
      <c r="B82" s="36" t="s">
        <v>176</v>
      </c>
      <c r="C82" s="21">
        <v>0</v>
      </c>
      <c r="D82" s="21">
        <v>0</v>
      </c>
      <c r="E82" s="21">
        <v>0</v>
      </c>
      <c r="F82" s="21">
        <f t="shared" si="2"/>
        <v>0</v>
      </c>
      <c r="G82" s="21"/>
      <c r="H82" s="21">
        <f t="shared" si="3"/>
        <v>0</v>
      </c>
    </row>
    <row r="83" spans="2:8">
      <c r="B83" s="36" t="s">
        <v>178</v>
      </c>
      <c r="C83" s="21">
        <v>0</v>
      </c>
      <c r="D83" s="21">
        <v>0</v>
      </c>
      <c r="E83" s="21">
        <v>0</v>
      </c>
      <c r="F83" s="21">
        <f t="shared" si="2"/>
        <v>0</v>
      </c>
      <c r="G83" s="21"/>
      <c r="H83" s="21">
        <f t="shared" si="3"/>
        <v>0</v>
      </c>
    </row>
    <row r="84" spans="2:8">
      <c r="B84" s="36" t="s">
        <v>180</v>
      </c>
      <c r="C84" s="21">
        <v>0</v>
      </c>
      <c r="D84" s="21">
        <v>0</v>
      </c>
      <c r="E84" s="21">
        <v>0</v>
      </c>
      <c r="F84" s="21">
        <f t="shared" si="2"/>
        <v>0</v>
      </c>
      <c r="G84" s="21"/>
      <c r="H84" s="21">
        <f t="shared" si="3"/>
        <v>0</v>
      </c>
    </row>
    <row r="85" spans="2:8">
      <c r="B85" s="36" t="s">
        <v>182</v>
      </c>
      <c r="C85" s="21">
        <v>0</v>
      </c>
      <c r="D85" s="21">
        <v>0</v>
      </c>
      <c r="E85" s="21">
        <v>0</v>
      </c>
      <c r="F85" s="21">
        <f t="shared" si="2"/>
        <v>0</v>
      </c>
      <c r="G85" s="21"/>
      <c r="H85" s="21">
        <f t="shared" si="3"/>
        <v>0</v>
      </c>
    </row>
    <row r="86" spans="2:8">
      <c r="B86" s="36" t="s">
        <v>184</v>
      </c>
      <c r="C86" s="21">
        <v>0</v>
      </c>
      <c r="D86" s="21">
        <v>0</v>
      </c>
      <c r="E86" s="21">
        <v>0</v>
      </c>
      <c r="F86" s="21">
        <f t="shared" si="2"/>
        <v>0</v>
      </c>
      <c r="G86" s="21"/>
      <c r="H86" s="21">
        <f t="shared" si="3"/>
        <v>0</v>
      </c>
    </row>
    <row r="87" spans="2:8">
      <c r="B87" s="36" t="s">
        <v>306</v>
      </c>
      <c r="C87" s="21">
        <v>0</v>
      </c>
      <c r="D87" s="21">
        <v>0</v>
      </c>
      <c r="E87" s="21">
        <v>0</v>
      </c>
      <c r="F87" s="21">
        <f t="shared" si="2"/>
        <v>0</v>
      </c>
      <c r="G87" s="21"/>
      <c r="H87" s="21">
        <f t="shared" si="3"/>
        <v>0</v>
      </c>
    </row>
    <row r="88" spans="2:8">
      <c r="B88" s="36" t="s">
        <v>186</v>
      </c>
      <c r="C88" s="21">
        <v>0</v>
      </c>
      <c r="D88" s="21">
        <v>0</v>
      </c>
      <c r="E88" s="21">
        <v>0</v>
      </c>
      <c r="F88" s="21">
        <f t="shared" si="2"/>
        <v>0</v>
      </c>
      <c r="G88" s="21"/>
      <c r="H88" s="21">
        <f t="shared" si="3"/>
        <v>0</v>
      </c>
    </row>
    <row r="89" spans="2:8">
      <c r="B89" s="36" t="s">
        <v>188</v>
      </c>
      <c r="C89" s="21">
        <v>0</v>
      </c>
      <c r="D89" s="21">
        <v>0</v>
      </c>
      <c r="E89" s="21">
        <v>0</v>
      </c>
      <c r="F89" s="21">
        <f t="shared" si="2"/>
        <v>0</v>
      </c>
      <c r="G89" s="21"/>
      <c r="H89" s="21">
        <f t="shared" si="3"/>
        <v>0</v>
      </c>
    </row>
    <row r="90" spans="2:8">
      <c r="B90" s="36" t="s">
        <v>190</v>
      </c>
      <c r="C90" s="21">
        <v>246972</v>
      </c>
      <c r="D90" s="21">
        <v>319540</v>
      </c>
      <c r="E90" s="21">
        <v>0</v>
      </c>
      <c r="F90" s="21">
        <f t="shared" si="2"/>
        <v>566512</v>
      </c>
      <c r="G90" s="21"/>
      <c r="H90" s="21">
        <f t="shared" si="3"/>
        <v>566512</v>
      </c>
    </row>
    <row r="91" spans="2:8">
      <c r="B91" s="36" t="s">
        <v>192</v>
      </c>
      <c r="C91" s="21">
        <v>9856873</v>
      </c>
      <c r="D91" s="21">
        <v>625696</v>
      </c>
      <c r="E91" s="21">
        <v>0</v>
      </c>
      <c r="F91" s="21">
        <f t="shared" si="2"/>
        <v>10482569</v>
      </c>
      <c r="G91" s="21"/>
      <c r="H91" s="21">
        <f t="shared" si="3"/>
        <v>10482569</v>
      </c>
    </row>
    <row r="92" spans="2:8">
      <c r="B92" s="36" t="s">
        <v>194</v>
      </c>
      <c r="C92" s="21">
        <v>43853</v>
      </c>
      <c r="D92" s="21">
        <v>0</v>
      </c>
      <c r="E92" s="21">
        <v>0</v>
      </c>
      <c r="F92" s="21">
        <f t="shared" si="2"/>
        <v>43853</v>
      </c>
      <c r="G92" s="21"/>
      <c r="H92" s="21">
        <f t="shared" si="3"/>
        <v>43853</v>
      </c>
    </row>
    <row r="93" spans="2:8">
      <c r="B93" s="36" t="s">
        <v>196</v>
      </c>
      <c r="C93" s="21">
        <v>0</v>
      </c>
      <c r="D93" s="21">
        <v>0</v>
      </c>
      <c r="E93" s="21">
        <v>0</v>
      </c>
      <c r="F93" s="21">
        <f t="shared" si="2"/>
        <v>0</v>
      </c>
      <c r="G93" s="21"/>
      <c r="H93" s="21">
        <f t="shared" si="3"/>
        <v>0</v>
      </c>
    </row>
    <row r="94" spans="2:8">
      <c r="B94" s="36" t="s">
        <v>307</v>
      </c>
      <c r="C94" s="21">
        <v>0</v>
      </c>
      <c r="D94" s="21">
        <v>0</v>
      </c>
      <c r="E94" s="21">
        <v>0</v>
      </c>
      <c r="F94" s="21">
        <f t="shared" si="2"/>
        <v>0</v>
      </c>
      <c r="G94" s="21"/>
      <c r="H94" s="21">
        <f t="shared" si="3"/>
        <v>0</v>
      </c>
    </row>
    <row r="95" spans="2:8">
      <c r="B95" s="36" t="s">
        <v>198</v>
      </c>
      <c r="C95" s="21">
        <v>0</v>
      </c>
      <c r="D95" s="21">
        <v>0</v>
      </c>
      <c r="E95" s="21">
        <v>0</v>
      </c>
      <c r="F95" s="21">
        <f t="shared" si="2"/>
        <v>0</v>
      </c>
      <c r="G95" s="21"/>
      <c r="H95" s="21">
        <f t="shared" si="3"/>
        <v>0</v>
      </c>
    </row>
    <row r="96" spans="2:8">
      <c r="B96" s="36" t="s">
        <v>200</v>
      </c>
      <c r="C96" s="21">
        <v>79120000</v>
      </c>
      <c r="D96" s="21">
        <v>5498000</v>
      </c>
      <c r="E96" s="21">
        <v>0</v>
      </c>
      <c r="F96" s="21">
        <f t="shared" si="2"/>
        <v>84618000</v>
      </c>
      <c r="G96" s="21"/>
      <c r="H96" s="21">
        <f t="shared" si="3"/>
        <v>84618000</v>
      </c>
    </row>
    <row r="97" spans="2:8">
      <c r="B97" s="36" t="s">
        <v>202</v>
      </c>
      <c r="C97" s="21">
        <v>0</v>
      </c>
      <c r="D97" s="21">
        <v>0</v>
      </c>
      <c r="E97" s="21">
        <v>0</v>
      </c>
      <c r="F97" s="21">
        <f t="shared" si="2"/>
        <v>0</v>
      </c>
      <c r="G97" s="21"/>
      <c r="H97" s="21">
        <f t="shared" si="3"/>
        <v>0</v>
      </c>
    </row>
    <row r="98" spans="2:8">
      <c r="B98" s="37" t="s">
        <v>208</v>
      </c>
      <c r="C98" s="23">
        <f>+C99+C100+C101+C102+C103+C104+C105+C106+C107+C108+C109+C110</f>
        <v>84952512</v>
      </c>
      <c r="D98" s="23">
        <f>+D99+D100+D101+D102+D103+D104+D105+D106+D107+D108+D109+D110</f>
        <v>3375000</v>
      </c>
      <c r="E98" s="23">
        <f>+E99+E100+E101+E102+E103+E104+E105+E106+E107+E108+E109+E110</f>
        <v>0</v>
      </c>
      <c r="F98" s="23">
        <f t="shared" si="2"/>
        <v>88327512</v>
      </c>
      <c r="G98" s="50">
        <f>+G99+G100+G101+G102+G103+G104+G105+G106+G107+G108+G109+G110</f>
        <v>0</v>
      </c>
      <c r="H98" s="23">
        <f t="shared" si="3"/>
        <v>88327512</v>
      </c>
    </row>
    <row r="99" spans="2:8">
      <c r="B99" s="34" t="s">
        <v>210</v>
      </c>
      <c r="C99" s="35">
        <v>0</v>
      </c>
      <c r="D99" s="35">
        <v>0</v>
      </c>
      <c r="E99" s="35">
        <v>0</v>
      </c>
      <c r="F99" s="35">
        <f t="shared" si="2"/>
        <v>0</v>
      </c>
      <c r="G99" s="35"/>
      <c r="H99" s="35">
        <f t="shared" si="3"/>
        <v>0</v>
      </c>
    </row>
    <row r="100" spans="2:8">
      <c r="B100" s="36" t="s">
        <v>212</v>
      </c>
      <c r="C100" s="21">
        <v>0</v>
      </c>
      <c r="D100" s="21">
        <v>0</v>
      </c>
      <c r="E100" s="21">
        <v>0</v>
      </c>
      <c r="F100" s="21">
        <f t="shared" si="2"/>
        <v>0</v>
      </c>
      <c r="G100" s="21"/>
      <c r="H100" s="21">
        <f t="shared" si="3"/>
        <v>0</v>
      </c>
    </row>
    <row r="101" spans="2:8">
      <c r="B101" s="36" t="s">
        <v>214</v>
      </c>
      <c r="C101" s="21">
        <v>0</v>
      </c>
      <c r="D101" s="21">
        <v>0</v>
      </c>
      <c r="E101" s="21">
        <v>0</v>
      </c>
      <c r="F101" s="21">
        <f t="shared" si="2"/>
        <v>0</v>
      </c>
      <c r="G101" s="21"/>
      <c r="H101" s="21">
        <f t="shared" si="3"/>
        <v>0</v>
      </c>
    </row>
    <row r="102" spans="2:8">
      <c r="B102" s="36" t="s">
        <v>216</v>
      </c>
      <c r="C102" s="21">
        <v>0</v>
      </c>
      <c r="D102" s="21">
        <v>0</v>
      </c>
      <c r="E102" s="21">
        <v>0</v>
      </c>
      <c r="F102" s="21">
        <f t="shared" si="2"/>
        <v>0</v>
      </c>
      <c r="G102" s="21"/>
      <c r="H102" s="21">
        <f t="shared" si="3"/>
        <v>0</v>
      </c>
    </row>
    <row r="103" spans="2:8">
      <c r="B103" s="36" t="s">
        <v>218</v>
      </c>
      <c r="C103" s="21">
        <v>0</v>
      </c>
      <c r="D103" s="21">
        <v>0</v>
      </c>
      <c r="E103" s="21">
        <v>0</v>
      </c>
      <c r="F103" s="21">
        <f t="shared" si="2"/>
        <v>0</v>
      </c>
      <c r="G103" s="21"/>
      <c r="H103" s="21">
        <f t="shared" si="3"/>
        <v>0</v>
      </c>
    </row>
    <row r="104" spans="2:8">
      <c r="B104" s="36" t="s">
        <v>220</v>
      </c>
      <c r="C104" s="21">
        <v>0</v>
      </c>
      <c r="D104" s="21">
        <v>0</v>
      </c>
      <c r="E104" s="21">
        <v>0</v>
      </c>
      <c r="F104" s="21">
        <f t="shared" si="2"/>
        <v>0</v>
      </c>
      <c r="G104" s="21"/>
      <c r="H104" s="21">
        <f t="shared" si="3"/>
        <v>0</v>
      </c>
    </row>
    <row r="105" spans="2:8">
      <c r="B105" s="36" t="s">
        <v>308</v>
      </c>
      <c r="C105" s="21">
        <v>0</v>
      </c>
      <c r="D105" s="21">
        <v>0</v>
      </c>
      <c r="E105" s="21">
        <v>0</v>
      </c>
      <c r="F105" s="21">
        <f t="shared" si="2"/>
        <v>0</v>
      </c>
      <c r="G105" s="21"/>
      <c r="H105" s="21">
        <f t="shared" si="3"/>
        <v>0</v>
      </c>
    </row>
    <row r="106" spans="2:8">
      <c r="B106" s="36" t="s">
        <v>221</v>
      </c>
      <c r="C106" s="21">
        <v>66434500</v>
      </c>
      <c r="D106" s="21">
        <v>3375000</v>
      </c>
      <c r="E106" s="21">
        <v>0</v>
      </c>
      <c r="F106" s="21">
        <f t="shared" si="2"/>
        <v>69809500</v>
      </c>
      <c r="G106" s="21"/>
      <c r="H106" s="21">
        <f t="shared" si="3"/>
        <v>69809500</v>
      </c>
    </row>
    <row r="107" spans="2:8">
      <c r="B107" s="36" t="s">
        <v>222</v>
      </c>
      <c r="C107" s="21">
        <v>0</v>
      </c>
      <c r="D107" s="21">
        <v>0</v>
      </c>
      <c r="E107" s="21">
        <v>0</v>
      </c>
      <c r="F107" s="21">
        <f t="shared" si="2"/>
        <v>0</v>
      </c>
      <c r="G107" s="21"/>
      <c r="H107" s="21">
        <f t="shared" si="3"/>
        <v>0</v>
      </c>
    </row>
    <row r="108" spans="2:8">
      <c r="B108" s="36" t="s">
        <v>224</v>
      </c>
      <c r="C108" s="21">
        <v>0</v>
      </c>
      <c r="D108" s="21">
        <v>0</v>
      </c>
      <c r="E108" s="21">
        <v>0</v>
      </c>
      <c r="F108" s="21">
        <f t="shared" si="2"/>
        <v>0</v>
      </c>
      <c r="G108" s="21"/>
      <c r="H108" s="21">
        <f t="shared" si="3"/>
        <v>0</v>
      </c>
    </row>
    <row r="109" spans="2:8">
      <c r="B109" s="36" t="s">
        <v>226</v>
      </c>
      <c r="C109" s="21">
        <v>18518012</v>
      </c>
      <c r="D109" s="21">
        <v>0</v>
      </c>
      <c r="E109" s="21">
        <v>0</v>
      </c>
      <c r="F109" s="21">
        <f t="shared" si="2"/>
        <v>18518012</v>
      </c>
      <c r="G109" s="21"/>
      <c r="H109" s="21">
        <f t="shared" si="3"/>
        <v>18518012</v>
      </c>
    </row>
    <row r="110" spans="2:8">
      <c r="B110" s="36" t="s">
        <v>228</v>
      </c>
      <c r="C110" s="21">
        <v>0</v>
      </c>
      <c r="D110" s="21">
        <v>0</v>
      </c>
      <c r="E110" s="21">
        <v>0</v>
      </c>
      <c r="F110" s="21">
        <f t="shared" si="2"/>
        <v>0</v>
      </c>
      <c r="G110" s="21"/>
      <c r="H110" s="21">
        <f t="shared" si="3"/>
        <v>0</v>
      </c>
    </row>
    <row r="111" spans="2:8">
      <c r="B111" s="37" t="s">
        <v>230</v>
      </c>
      <c r="C111" s="23">
        <f>+C74 +C98</f>
        <v>214427714</v>
      </c>
      <c r="D111" s="23">
        <f>+D74 +D98</f>
        <v>57946454</v>
      </c>
      <c r="E111" s="23">
        <f>+E74 +E98</f>
        <v>0</v>
      </c>
      <c r="F111" s="23">
        <f t="shared" si="2"/>
        <v>272374168</v>
      </c>
      <c r="G111" s="50">
        <f>+G74 +G98</f>
        <v>39324198</v>
      </c>
      <c r="H111" s="23">
        <f t="shared" si="3"/>
        <v>233049970</v>
      </c>
    </row>
    <row r="112" spans="2:8">
      <c r="B112" s="13" t="s">
        <v>232</v>
      </c>
      <c r="C112" s="15"/>
      <c r="D112" s="15"/>
      <c r="E112" s="15"/>
      <c r="F112" s="15"/>
      <c r="G112" s="15"/>
      <c r="H112" s="15"/>
    </row>
    <row r="113" spans="2:8">
      <c r="B113" s="34" t="s">
        <v>234</v>
      </c>
      <c r="C113" s="35">
        <f>+C114+C115+C116+C117</f>
        <v>226498159</v>
      </c>
      <c r="D113" s="35">
        <f>+D114+D115+D116+D117</f>
        <v>0</v>
      </c>
      <c r="E113" s="35">
        <f>+E114+E115+E116+E117</f>
        <v>0</v>
      </c>
      <c r="F113" s="35">
        <f t="shared" si="2"/>
        <v>226498159</v>
      </c>
      <c r="G113" s="52">
        <f>+G114+G115+G116+G117</f>
        <v>0</v>
      </c>
      <c r="H113" s="35">
        <f t="shared" si="3"/>
        <v>226498159</v>
      </c>
    </row>
    <row r="114" spans="2:8">
      <c r="B114" s="36" t="s">
        <v>236</v>
      </c>
      <c r="C114" s="21">
        <v>226498159</v>
      </c>
      <c r="D114" s="21">
        <v>0</v>
      </c>
      <c r="E114" s="21">
        <v>0</v>
      </c>
      <c r="F114" s="21">
        <f t="shared" si="2"/>
        <v>226498159</v>
      </c>
      <c r="G114" s="21"/>
      <c r="H114" s="21">
        <f t="shared" si="3"/>
        <v>226498159</v>
      </c>
    </row>
    <row r="115" spans="2:8">
      <c r="B115" s="36" t="s">
        <v>238</v>
      </c>
      <c r="C115" s="21">
        <v>0</v>
      </c>
      <c r="D115" s="21">
        <v>0</v>
      </c>
      <c r="E115" s="21">
        <v>0</v>
      </c>
      <c r="F115" s="21">
        <f t="shared" si="2"/>
        <v>0</v>
      </c>
      <c r="G115" s="21"/>
      <c r="H115" s="21">
        <f t="shared" si="3"/>
        <v>0</v>
      </c>
    </row>
    <row r="116" spans="2:8">
      <c r="B116" s="36" t="s">
        <v>240</v>
      </c>
      <c r="C116" s="21">
        <v>0</v>
      </c>
      <c r="D116" s="21">
        <v>0</v>
      </c>
      <c r="E116" s="21">
        <v>0</v>
      </c>
      <c r="F116" s="21">
        <f t="shared" si="2"/>
        <v>0</v>
      </c>
      <c r="G116" s="21"/>
      <c r="H116" s="21">
        <f t="shared" si="3"/>
        <v>0</v>
      </c>
    </row>
    <row r="117" spans="2:8">
      <c r="B117" s="36" t="s">
        <v>241</v>
      </c>
      <c r="C117" s="21">
        <v>0</v>
      </c>
      <c r="D117" s="21">
        <v>0</v>
      </c>
      <c r="E117" s="21">
        <v>0</v>
      </c>
      <c r="F117" s="21">
        <f t="shared" si="2"/>
        <v>0</v>
      </c>
      <c r="G117" s="21"/>
      <c r="H117" s="21">
        <f t="shared" si="3"/>
        <v>0</v>
      </c>
    </row>
    <row r="118" spans="2:8">
      <c r="B118" s="36" t="s">
        <v>243</v>
      </c>
      <c r="C118" s="21">
        <f>+C119+C120</f>
        <v>1423443143</v>
      </c>
      <c r="D118" s="21">
        <f>+D119+D120</f>
        <v>0</v>
      </c>
      <c r="E118" s="21">
        <f>+E119+E120</f>
        <v>0</v>
      </c>
      <c r="F118" s="21">
        <f t="shared" si="2"/>
        <v>1423443143</v>
      </c>
      <c r="G118" s="51">
        <f>+G119+G120</f>
        <v>0</v>
      </c>
      <c r="H118" s="21">
        <f t="shared" si="3"/>
        <v>1423443143</v>
      </c>
    </row>
    <row r="119" spans="2:8">
      <c r="B119" s="36" t="s">
        <v>245</v>
      </c>
      <c r="C119" s="21">
        <v>1259997798</v>
      </c>
      <c r="D119" s="21">
        <v>0</v>
      </c>
      <c r="E119" s="21">
        <v>0</v>
      </c>
      <c r="F119" s="21">
        <f t="shared" si="2"/>
        <v>1259997798</v>
      </c>
      <c r="G119" s="21"/>
      <c r="H119" s="21">
        <f t="shared" si="3"/>
        <v>1259997798</v>
      </c>
    </row>
    <row r="120" spans="2:8">
      <c r="B120" s="36" t="s">
        <v>247</v>
      </c>
      <c r="C120" s="21">
        <v>163445345</v>
      </c>
      <c r="D120" s="21">
        <v>0</v>
      </c>
      <c r="E120" s="21">
        <v>0</v>
      </c>
      <c r="F120" s="21">
        <f t="shared" si="2"/>
        <v>163445345</v>
      </c>
      <c r="G120" s="21"/>
      <c r="H120" s="21">
        <f t="shared" si="3"/>
        <v>163445345</v>
      </c>
    </row>
    <row r="121" spans="2:8">
      <c r="B121" s="36" t="s">
        <v>249</v>
      </c>
      <c r="C121" s="21">
        <f>+C122+C123+C124+C125+C126+C127</f>
        <v>566104850</v>
      </c>
      <c r="D121" s="21">
        <f>+D122+D123+D124+D125+D126+D127</f>
        <v>0</v>
      </c>
      <c r="E121" s="21">
        <f>+E122+E123+E124+E125+E126+E127</f>
        <v>0</v>
      </c>
      <c r="F121" s="21">
        <f t="shared" si="2"/>
        <v>566104850</v>
      </c>
      <c r="G121" s="51">
        <f>+G122+G123+G124+G125+G126+G127</f>
        <v>0</v>
      </c>
      <c r="H121" s="21">
        <f t="shared" si="3"/>
        <v>566104850</v>
      </c>
    </row>
    <row r="122" spans="2:8">
      <c r="B122" s="36" t="s">
        <v>251</v>
      </c>
      <c r="C122" s="21">
        <v>20950848</v>
      </c>
      <c r="D122" s="21">
        <v>0</v>
      </c>
      <c r="E122" s="21">
        <v>0</v>
      </c>
      <c r="F122" s="21">
        <f t="shared" si="2"/>
        <v>20950848</v>
      </c>
      <c r="G122" s="21"/>
      <c r="H122" s="21">
        <f t="shared" si="3"/>
        <v>20950848</v>
      </c>
    </row>
    <row r="123" spans="2:8">
      <c r="B123" s="36" t="s">
        <v>253</v>
      </c>
      <c r="C123" s="21">
        <v>278571691</v>
      </c>
      <c r="D123" s="21">
        <v>0</v>
      </c>
      <c r="E123" s="21">
        <v>0</v>
      </c>
      <c r="F123" s="21">
        <f t="shared" si="2"/>
        <v>278571691</v>
      </c>
      <c r="G123" s="21"/>
      <c r="H123" s="21">
        <f t="shared" si="3"/>
        <v>278571691</v>
      </c>
    </row>
    <row r="124" spans="2:8">
      <c r="B124" s="36" t="s">
        <v>255</v>
      </c>
      <c r="C124" s="21">
        <v>3087738</v>
      </c>
      <c r="D124" s="21">
        <v>0</v>
      </c>
      <c r="E124" s="21">
        <v>0</v>
      </c>
      <c r="F124" s="21">
        <f t="shared" si="2"/>
        <v>3087738</v>
      </c>
      <c r="G124" s="21"/>
      <c r="H124" s="21">
        <f t="shared" si="3"/>
        <v>3087738</v>
      </c>
    </row>
    <row r="125" spans="2:8">
      <c r="B125" s="36" t="s">
        <v>257</v>
      </c>
      <c r="C125" s="21">
        <v>19550000</v>
      </c>
      <c r="D125" s="21">
        <v>0</v>
      </c>
      <c r="E125" s="21">
        <v>0</v>
      </c>
      <c r="F125" s="21">
        <f t="shared" si="2"/>
        <v>19550000</v>
      </c>
      <c r="G125" s="21"/>
      <c r="H125" s="21">
        <f t="shared" si="3"/>
        <v>19550000</v>
      </c>
    </row>
    <row r="126" spans="2:8">
      <c r="B126" s="36" t="s">
        <v>259</v>
      </c>
      <c r="C126" s="21">
        <v>243944573</v>
      </c>
      <c r="D126" s="21">
        <v>0</v>
      </c>
      <c r="E126" s="21">
        <v>0</v>
      </c>
      <c r="F126" s="21">
        <f t="shared" si="2"/>
        <v>243944573</v>
      </c>
      <c r="G126" s="21"/>
      <c r="H126" s="21">
        <f t="shared" si="3"/>
        <v>243944573</v>
      </c>
    </row>
    <row r="127" spans="2:8">
      <c r="B127" s="36" t="s">
        <v>261</v>
      </c>
      <c r="C127" s="21">
        <v>0</v>
      </c>
      <c r="D127" s="21">
        <v>0</v>
      </c>
      <c r="E127" s="21">
        <v>0</v>
      </c>
      <c r="F127" s="21">
        <f t="shared" si="2"/>
        <v>0</v>
      </c>
      <c r="G127" s="21"/>
      <c r="H127" s="21">
        <f t="shared" si="3"/>
        <v>0</v>
      </c>
    </row>
    <row r="128" spans="2:8">
      <c r="B128" s="36" t="s">
        <v>263</v>
      </c>
      <c r="C128" s="21">
        <v>2630369482</v>
      </c>
      <c r="D128" s="21">
        <v>45724149</v>
      </c>
      <c r="E128" s="21">
        <v>0</v>
      </c>
      <c r="F128" s="21">
        <f t="shared" si="2"/>
        <v>2676093631</v>
      </c>
      <c r="G128" s="21"/>
      <c r="H128" s="21">
        <f t="shared" si="3"/>
        <v>2676093631</v>
      </c>
    </row>
    <row r="129" spans="2:8">
      <c r="B129" s="46" t="s">
        <v>265</v>
      </c>
      <c r="C129" s="47">
        <v>103620982</v>
      </c>
      <c r="D129" s="47">
        <v>3788526</v>
      </c>
      <c r="E129" s="47">
        <v>0</v>
      </c>
      <c r="F129" s="47">
        <f t="shared" si="2"/>
        <v>107409508</v>
      </c>
      <c r="G129" s="47"/>
      <c r="H129" s="47">
        <f t="shared" si="3"/>
        <v>107409508</v>
      </c>
    </row>
    <row r="130" spans="2:8">
      <c r="B130" s="37" t="s">
        <v>267</v>
      </c>
      <c r="C130" s="23">
        <f>+C113 +C118 +C121 +C128</f>
        <v>4846415634</v>
      </c>
      <c r="D130" s="23">
        <f>+D113 +D118 +D121 +D128</f>
        <v>45724149</v>
      </c>
      <c r="E130" s="23">
        <f>+E113 +E118 +E121 +E128</f>
        <v>0</v>
      </c>
      <c r="F130" s="23">
        <f t="shared" si="2"/>
        <v>4892139783</v>
      </c>
      <c r="G130" s="50">
        <f>+G113 +G118 +G121 +G128</f>
        <v>0</v>
      </c>
      <c r="H130" s="23">
        <f t="shared" si="3"/>
        <v>4892139783</v>
      </c>
    </row>
    <row r="131" spans="2:8">
      <c r="B131" s="13" t="s">
        <v>269</v>
      </c>
      <c r="C131" s="15">
        <f>+C111 +C130</f>
        <v>5060843348</v>
      </c>
      <c r="D131" s="15">
        <f>+D111 +D130</f>
        <v>103670603</v>
      </c>
      <c r="E131" s="15">
        <f>+E111 +E130</f>
        <v>0</v>
      </c>
      <c r="F131" s="15">
        <f t="shared" si="2"/>
        <v>5164513951</v>
      </c>
      <c r="G131" s="50">
        <f>+G111 +G130</f>
        <v>39324198</v>
      </c>
      <c r="H131" s="15">
        <f t="shared" si="3"/>
        <v>5125189753</v>
      </c>
    </row>
  </sheetData>
  <mergeCells count="2">
    <mergeCell ref="B3:H3"/>
    <mergeCell ref="B5:H5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AFF5F-2763-4EF1-A41B-626048C2593D}">
  <sheetPr>
    <pageSetUpPr fitToPage="1"/>
  </sheetPr>
  <dimension ref="B2:V75"/>
  <sheetViews>
    <sheetView showGridLines="0" topLeftCell="N52" workbookViewId="0"/>
  </sheetViews>
  <sheetFormatPr defaultRowHeight="18.75"/>
  <cols>
    <col min="1" max="3" width="3" customWidth="1"/>
    <col min="4" max="4" width="45.625" customWidth="1"/>
    <col min="5" max="22" width="21.25" customWidth="1"/>
  </cols>
  <sheetData>
    <row r="2" spans="2:22" ht="2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3"/>
      <c r="V2" s="3" t="s">
        <v>309</v>
      </c>
    </row>
    <row r="3" spans="2:22" ht="21">
      <c r="B3" s="65" t="s">
        <v>310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"/>
      <c r="V4" s="2"/>
    </row>
    <row r="5" spans="2:22" ht="21">
      <c r="B5" s="66" t="s">
        <v>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2:2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4" t="s">
        <v>3</v>
      </c>
    </row>
    <row r="7" spans="2:22">
      <c r="B7" s="83" t="s">
        <v>4</v>
      </c>
      <c r="C7" s="84"/>
      <c r="D7" s="85"/>
      <c r="E7" s="53" t="s">
        <v>311</v>
      </c>
      <c r="F7" s="53" t="s">
        <v>312</v>
      </c>
      <c r="G7" s="53" t="s">
        <v>313</v>
      </c>
      <c r="H7" s="53" t="s">
        <v>314</v>
      </c>
      <c r="I7" s="53" t="s">
        <v>315</v>
      </c>
      <c r="J7" s="53" t="s">
        <v>316</v>
      </c>
      <c r="K7" s="53" t="s">
        <v>317</v>
      </c>
      <c r="L7" s="53" t="s">
        <v>318</v>
      </c>
      <c r="M7" s="53" t="s">
        <v>319</v>
      </c>
      <c r="N7" s="53" t="s">
        <v>320</v>
      </c>
      <c r="O7" s="53" t="s">
        <v>321</v>
      </c>
      <c r="P7" s="53" t="s">
        <v>322</v>
      </c>
      <c r="Q7" s="53" t="s">
        <v>323</v>
      </c>
      <c r="R7" s="53" t="s">
        <v>324</v>
      </c>
      <c r="S7" s="53" t="s">
        <v>325</v>
      </c>
      <c r="T7" s="54" t="s">
        <v>326</v>
      </c>
      <c r="U7" s="54" t="s">
        <v>327</v>
      </c>
      <c r="V7" s="54" t="s">
        <v>328</v>
      </c>
    </row>
    <row r="8" spans="2:22">
      <c r="B8" s="68" t="s">
        <v>9</v>
      </c>
      <c r="C8" s="68" t="s">
        <v>10</v>
      </c>
      <c r="D8" s="6" t="s">
        <v>11</v>
      </c>
      <c r="E8" s="8"/>
      <c r="F8" s="8"/>
      <c r="G8" s="8"/>
      <c r="H8" s="8"/>
      <c r="I8" s="8"/>
      <c r="J8" s="8"/>
      <c r="K8" s="8"/>
      <c r="L8" s="8"/>
      <c r="M8" s="8"/>
      <c r="N8" s="8"/>
      <c r="O8" s="8">
        <v>497013375</v>
      </c>
      <c r="P8" s="8"/>
      <c r="Q8" s="8"/>
      <c r="R8" s="8"/>
      <c r="S8" s="8"/>
      <c r="T8" s="8">
        <f>+E8+F8+G8+H8+I8+J8+K8+L8+M8+N8+O8+P8+Q8+R8+S8</f>
        <v>497013375</v>
      </c>
      <c r="U8" s="7"/>
      <c r="V8" s="8">
        <f>T8-ABS(U8)</f>
        <v>497013375</v>
      </c>
    </row>
    <row r="9" spans="2:22">
      <c r="B9" s="69"/>
      <c r="C9" s="69"/>
      <c r="D9" s="9" t="s">
        <v>12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v>60411611</v>
      </c>
      <c r="Q9" s="11"/>
      <c r="R9" s="11"/>
      <c r="S9" s="11"/>
      <c r="T9" s="11">
        <f t="shared" ref="T9:T72" si="0">+E9+F9+G9+H9+I9+J9+K9+L9+M9+N9+O9+P9+Q9+R9+S9</f>
        <v>60411611</v>
      </c>
      <c r="U9" s="10"/>
      <c r="V9" s="11">
        <f t="shared" ref="V9:V71" si="1">T9-ABS(U9)</f>
        <v>60411611</v>
      </c>
    </row>
    <row r="10" spans="2:22">
      <c r="B10" s="69"/>
      <c r="C10" s="69"/>
      <c r="D10" s="9" t="s">
        <v>13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v>190574260</v>
      </c>
      <c r="R10" s="11">
        <v>222859195</v>
      </c>
      <c r="S10" s="11"/>
      <c r="T10" s="11">
        <f t="shared" si="0"/>
        <v>413433455</v>
      </c>
      <c r="U10" s="10"/>
      <c r="V10" s="11">
        <f t="shared" si="1"/>
        <v>413433455</v>
      </c>
    </row>
    <row r="11" spans="2:22">
      <c r="B11" s="69"/>
      <c r="C11" s="69"/>
      <c r="D11" s="9" t="s">
        <v>14</v>
      </c>
      <c r="E11" s="11"/>
      <c r="F11" s="11"/>
      <c r="G11" s="11"/>
      <c r="H11" s="11"/>
      <c r="I11" s="11"/>
      <c r="J11" s="11"/>
      <c r="K11" s="11">
        <v>45045034</v>
      </c>
      <c r="L11" s="11">
        <v>4946615</v>
      </c>
      <c r="M11" s="11">
        <v>6003479</v>
      </c>
      <c r="N11" s="11">
        <v>2965769</v>
      </c>
      <c r="O11" s="11"/>
      <c r="P11" s="11"/>
      <c r="Q11" s="11"/>
      <c r="R11" s="11"/>
      <c r="S11" s="11"/>
      <c r="T11" s="11">
        <f t="shared" si="0"/>
        <v>58960897</v>
      </c>
      <c r="U11" s="10">
        <v>3088002</v>
      </c>
      <c r="V11" s="11">
        <f t="shared" si="1"/>
        <v>55872895</v>
      </c>
    </row>
    <row r="12" spans="2:22">
      <c r="B12" s="69"/>
      <c r="C12" s="69"/>
      <c r="D12" s="9" t="s">
        <v>15</v>
      </c>
      <c r="E12" s="11"/>
      <c r="F12" s="11">
        <v>622371659</v>
      </c>
      <c r="G12" s="11">
        <v>39130975</v>
      </c>
      <c r="H12" s="11">
        <v>69340651</v>
      </c>
      <c r="I12" s="11">
        <v>36764000</v>
      </c>
      <c r="J12" s="11">
        <v>153677052</v>
      </c>
      <c r="K12" s="11">
        <v>113852867</v>
      </c>
      <c r="L12" s="11">
        <v>103363282</v>
      </c>
      <c r="M12" s="11">
        <v>43963712</v>
      </c>
      <c r="N12" s="11">
        <v>86633501</v>
      </c>
      <c r="O12" s="11"/>
      <c r="P12" s="11"/>
      <c r="Q12" s="11"/>
      <c r="R12" s="11"/>
      <c r="S12" s="11">
        <v>32638169</v>
      </c>
      <c r="T12" s="11">
        <f t="shared" si="0"/>
        <v>1301735868</v>
      </c>
      <c r="U12" s="10"/>
      <c r="V12" s="11">
        <f t="shared" si="1"/>
        <v>1301735868</v>
      </c>
    </row>
    <row r="13" spans="2:22">
      <c r="B13" s="69"/>
      <c r="C13" s="69"/>
      <c r="D13" s="9" t="s">
        <v>16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>
        <f t="shared" si="0"/>
        <v>0</v>
      </c>
      <c r="U13" s="10"/>
      <c r="V13" s="11">
        <f t="shared" si="1"/>
        <v>0</v>
      </c>
    </row>
    <row r="14" spans="2:22">
      <c r="B14" s="69"/>
      <c r="C14" s="69"/>
      <c r="D14" s="9" t="s">
        <v>17</v>
      </c>
      <c r="E14" s="11"/>
      <c r="F14" s="11">
        <v>278000</v>
      </c>
      <c r="G14" s="11"/>
      <c r="H14" s="11"/>
      <c r="I14" s="11"/>
      <c r="J14" s="11"/>
      <c r="K14" s="11">
        <v>104000</v>
      </c>
      <c r="L14" s="11">
        <v>30000</v>
      </c>
      <c r="M14" s="11">
        <v>232878</v>
      </c>
      <c r="N14" s="11"/>
      <c r="O14" s="11">
        <v>385870</v>
      </c>
      <c r="P14" s="11">
        <v>10000</v>
      </c>
      <c r="Q14" s="11"/>
      <c r="R14" s="11"/>
      <c r="S14" s="11"/>
      <c r="T14" s="11">
        <f t="shared" si="0"/>
        <v>1040748</v>
      </c>
      <c r="U14" s="10"/>
      <c r="V14" s="11">
        <f t="shared" si="1"/>
        <v>1040748</v>
      </c>
    </row>
    <row r="15" spans="2:22">
      <c r="B15" s="69"/>
      <c r="C15" s="69"/>
      <c r="D15" s="9" t="s">
        <v>18</v>
      </c>
      <c r="E15" s="11">
        <v>717</v>
      </c>
      <c r="F15" s="11">
        <v>8514</v>
      </c>
      <c r="G15" s="11">
        <v>61</v>
      </c>
      <c r="H15" s="11">
        <v>787</v>
      </c>
      <c r="I15" s="11">
        <v>102</v>
      </c>
      <c r="J15" s="11">
        <v>500</v>
      </c>
      <c r="K15" s="11">
        <v>2971</v>
      </c>
      <c r="L15" s="11">
        <v>967</v>
      </c>
      <c r="M15" s="11">
        <v>185</v>
      </c>
      <c r="N15" s="11">
        <v>76</v>
      </c>
      <c r="O15" s="11">
        <v>2488</v>
      </c>
      <c r="P15" s="11">
        <v>97</v>
      </c>
      <c r="Q15" s="11">
        <v>791</v>
      </c>
      <c r="R15" s="11">
        <v>1161</v>
      </c>
      <c r="S15" s="11">
        <v>251</v>
      </c>
      <c r="T15" s="11">
        <f t="shared" si="0"/>
        <v>19668</v>
      </c>
      <c r="U15" s="10"/>
      <c r="V15" s="11">
        <f t="shared" si="1"/>
        <v>19668</v>
      </c>
    </row>
    <row r="16" spans="2:22">
      <c r="B16" s="69"/>
      <c r="C16" s="69"/>
      <c r="D16" s="9" t="s">
        <v>19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f t="shared" si="0"/>
        <v>0</v>
      </c>
      <c r="U16" s="10"/>
      <c r="V16" s="11">
        <f t="shared" si="1"/>
        <v>0</v>
      </c>
    </row>
    <row r="17" spans="2:22">
      <c r="B17" s="69"/>
      <c r="C17" s="69"/>
      <c r="D17" s="9" t="s">
        <v>20</v>
      </c>
      <c r="E17" s="11">
        <v>30769</v>
      </c>
      <c r="F17" s="11">
        <v>2717196</v>
      </c>
      <c r="G17" s="11">
        <v>237320</v>
      </c>
      <c r="H17" s="11">
        <v>1894778</v>
      </c>
      <c r="I17" s="11">
        <v>7810</v>
      </c>
      <c r="J17" s="11">
        <v>1516021</v>
      </c>
      <c r="K17" s="11">
        <v>1258699</v>
      </c>
      <c r="L17" s="11">
        <v>1022068</v>
      </c>
      <c r="M17" s="11">
        <v>99734</v>
      </c>
      <c r="N17" s="11">
        <v>693193</v>
      </c>
      <c r="O17" s="11">
        <v>1996915</v>
      </c>
      <c r="P17" s="11">
        <v>44670</v>
      </c>
      <c r="Q17" s="11">
        <v>2635344</v>
      </c>
      <c r="R17" s="11">
        <v>2994946</v>
      </c>
      <c r="S17" s="11">
        <v>299040</v>
      </c>
      <c r="T17" s="11">
        <f t="shared" si="0"/>
        <v>17448503</v>
      </c>
      <c r="U17" s="10">
        <v>84000</v>
      </c>
      <c r="V17" s="11">
        <f t="shared" si="1"/>
        <v>17364503</v>
      </c>
    </row>
    <row r="18" spans="2:22">
      <c r="B18" s="69"/>
      <c r="C18" s="69"/>
      <c r="D18" s="9" t="s">
        <v>21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>
        <f t="shared" si="0"/>
        <v>0</v>
      </c>
      <c r="U18" s="12"/>
      <c r="V18" s="11">
        <f t="shared" si="1"/>
        <v>0</v>
      </c>
    </row>
    <row r="19" spans="2:22">
      <c r="B19" s="69"/>
      <c r="C19" s="70"/>
      <c r="D19" s="13" t="s">
        <v>22</v>
      </c>
      <c r="E19" s="15">
        <f t="shared" ref="E19:S19" si="2">+E8+E9+E10+E11+E12+E13+E14+E15+E16+E17+E18</f>
        <v>31486</v>
      </c>
      <c r="F19" s="15">
        <f t="shared" si="2"/>
        <v>625375369</v>
      </c>
      <c r="G19" s="15">
        <f t="shared" si="2"/>
        <v>39368356</v>
      </c>
      <c r="H19" s="15">
        <f t="shared" si="2"/>
        <v>71236216</v>
      </c>
      <c r="I19" s="15">
        <f t="shared" si="2"/>
        <v>36771912</v>
      </c>
      <c r="J19" s="15">
        <f t="shared" si="2"/>
        <v>155193573</v>
      </c>
      <c r="K19" s="15">
        <f t="shared" si="2"/>
        <v>160263571</v>
      </c>
      <c r="L19" s="15">
        <f t="shared" si="2"/>
        <v>109362932</v>
      </c>
      <c r="M19" s="15">
        <f t="shared" si="2"/>
        <v>50299988</v>
      </c>
      <c r="N19" s="15">
        <f t="shared" si="2"/>
        <v>90292539</v>
      </c>
      <c r="O19" s="15">
        <f t="shared" si="2"/>
        <v>499398648</v>
      </c>
      <c r="P19" s="15">
        <f t="shared" si="2"/>
        <v>60466378</v>
      </c>
      <c r="Q19" s="15">
        <f t="shared" si="2"/>
        <v>193210395</v>
      </c>
      <c r="R19" s="15">
        <f t="shared" si="2"/>
        <v>225855302</v>
      </c>
      <c r="S19" s="15">
        <f t="shared" si="2"/>
        <v>32937460</v>
      </c>
      <c r="T19" s="15">
        <f t="shared" si="0"/>
        <v>2350064125</v>
      </c>
      <c r="U19" s="14">
        <f>+U8+U9+U10+U11+U12+U13+U14+U15+U16+U17+U18</f>
        <v>3172002</v>
      </c>
      <c r="V19" s="15">
        <f t="shared" si="1"/>
        <v>2346892123</v>
      </c>
    </row>
    <row r="20" spans="2:22">
      <c r="B20" s="69"/>
      <c r="C20" s="68" t="s">
        <v>23</v>
      </c>
      <c r="D20" s="9" t="s">
        <v>24</v>
      </c>
      <c r="E20" s="11">
        <v>625000</v>
      </c>
      <c r="F20" s="11">
        <v>347836146</v>
      </c>
      <c r="G20" s="11">
        <v>31442629</v>
      </c>
      <c r="H20" s="11">
        <v>58050206</v>
      </c>
      <c r="I20" s="11">
        <v>32736167</v>
      </c>
      <c r="J20" s="11">
        <v>128527857</v>
      </c>
      <c r="K20" s="11">
        <v>83542305</v>
      </c>
      <c r="L20" s="11">
        <v>86571974</v>
      </c>
      <c r="M20" s="11">
        <v>34419576</v>
      </c>
      <c r="N20" s="11">
        <v>64936611</v>
      </c>
      <c r="O20" s="11">
        <v>375473074</v>
      </c>
      <c r="P20" s="11">
        <v>22076160</v>
      </c>
      <c r="Q20" s="11">
        <v>146766106</v>
      </c>
      <c r="R20" s="11">
        <v>165867671</v>
      </c>
      <c r="S20" s="11">
        <v>23565420</v>
      </c>
      <c r="T20" s="11">
        <f t="shared" si="0"/>
        <v>1602436902</v>
      </c>
      <c r="U20" s="7"/>
      <c r="V20" s="11">
        <f t="shared" si="1"/>
        <v>1602436902</v>
      </c>
    </row>
    <row r="21" spans="2:22">
      <c r="B21" s="69"/>
      <c r="C21" s="69"/>
      <c r="D21" s="9" t="s">
        <v>25</v>
      </c>
      <c r="E21" s="11"/>
      <c r="F21" s="11">
        <v>93935035</v>
      </c>
      <c r="G21" s="11">
        <v>2592591</v>
      </c>
      <c r="H21" s="11">
        <v>6299874</v>
      </c>
      <c r="I21" s="11">
        <v>604005</v>
      </c>
      <c r="J21" s="11">
        <v>13733486</v>
      </c>
      <c r="K21" s="11">
        <v>9187364</v>
      </c>
      <c r="L21" s="11">
        <v>13724438</v>
      </c>
      <c r="M21" s="11">
        <v>1165517</v>
      </c>
      <c r="N21" s="11">
        <v>9658303</v>
      </c>
      <c r="O21" s="11">
        <v>82141964</v>
      </c>
      <c r="P21" s="11">
        <v>19431950</v>
      </c>
      <c r="Q21" s="11">
        <v>17842494</v>
      </c>
      <c r="R21" s="11">
        <v>22823002</v>
      </c>
      <c r="S21" s="11">
        <v>1847958</v>
      </c>
      <c r="T21" s="11">
        <f t="shared" si="0"/>
        <v>294987981</v>
      </c>
      <c r="U21" s="10">
        <v>2289277</v>
      </c>
      <c r="V21" s="11">
        <f t="shared" si="1"/>
        <v>292698704</v>
      </c>
    </row>
    <row r="22" spans="2:22">
      <c r="B22" s="69"/>
      <c r="C22" s="69"/>
      <c r="D22" s="9" t="s">
        <v>26</v>
      </c>
      <c r="E22" s="11">
        <v>617208</v>
      </c>
      <c r="F22" s="11">
        <v>50719530</v>
      </c>
      <c r="G22" s="11">
        <v>1757233</v>
      </c>
      <c r="H22" s="11">
        <v>7535999</v>
      </c>
      <c r="I22" s="11">
        <v>3362525</v>
      </c>
      <c r="J22" s="11">
        <v>11391950</v>
      </c>
      <c r="K22" s="11">
        <v>19743567</v>
      </c>
      <c r="L22" s="11">
        <v>14508793</v>
      </c>
      <c r="M22" s="11">
        <v>2581064</v>
      </c>
      <c r="N22" s="11">
        <v>9097258</v>
      </c>
      <c r="O22" s="11">
        <v>57329783</v>
      </c>
      <c r="P22" s="11">
        <v>13899675</v>
      </c>
      <c r="Q22" s="11">
        <v>5787358</v>
      </c>
      <c r="R22" s="11">
        <v>12197359</v>
      </c>
      <c r="S22" s="11">
        <v>728865</v>
      </c>
      <c r="T22" s="11">
        <f t="shared" si="0"/>
        <v>211258167</v>
      </c>
      <c r="U22" s="10">
        <v>879225</v>
      </c>
      <c r="V22" s="11">
        <f t="shared" si="1"/>
        <v>210378942</v>
      </c>
    </row>
    <row r="23" spans="2:22">
      <c r="B23" s="69"/>
      <c r="C23" s="69"/>
      <c r="D23" s="9" t="s">
        <v>27</v>
      </c>
      <c r="E23" s="11"/>
      <c r="F23" s="11"/>
      <c r="G23" s="11"/>
      <c r="H23" s="11"/>
      <c r="I23" s="11"/>
      <c r="J23" s="11"/>
      <c r="K23" s="11">
        <v>46891571</v>
      </c>
      <c r="L23" s="11">
        <v>4956201</v>
      </c>
      <c r="M23" s="11">
        <v>5999858</v>
      </c>
      <c r="N23" s="11">
        <v>2982069</v>
      </c>
      <c r="O23" s="11"/>
      <c r="P23" s="11"/>
      <c r="Q23" s="11"/>
      <c r="R23" s="11"/>
      <c r="S23" s="11"/>
      <c r="T23" s="11">
        <f t="shared" si="0"/>
        <v>60829699</v>
      </c>
      <c r="U23" s="10">
        <v>3500</v>
      </c>
      <c r="V23" s="11">
        <f t="shared" si="1"/>
        <v>60826199</v>
      </c>
    </row>
    <row r="24" spans="2:22">
      <c r="B24" s="69"/>
      <c r="C24" s="69"/>
      <c r="D24" s="9" t="s">
        <v>28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v>387399</v>
      </c>
      <c r="P24" s="11"/>
      <c r="Q24" s="11"/>
      <c r="R24" s="11"/>
      <c r="S24" s="11"/>
      <c r="T24" s="11">
        <f t="shared" si="0"/>
        <v>387399</v>
      </c>
      <c r="U24" s="10"/>
      <c r="V24" s="11">
        <f t="shared" si="1"/>
        <v>387399</v>
      </c>
    </row>
    <row r="25" spans="2:22">
      <c r="B25" s="69"/>
      <c r="C25" s="69"/>
      <c r="D25" s="9" t="s">
        <v>29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>
        <f t="shared" si="0"/>
        <v>0</v>
      </c>
      <c r="U25" s="10"/>
      <c r="V25" s="11">
        <f t="shared" si="1"/>
        <v>0</v>
      </c>
    </row>
    <row r="26" spans="2:22">
      <c r="B26" s="69"/>
      <c r="C26" s="69"/>
      <c r="D26" s="9" t="s">
        <v>30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>
        <f t="shared" si="0"/>
        <v>0</v>
      </c>
      <c r="U26" s="10"/>
      <c r="V26" s="11">
        <f t="shared" si="1"/>
        <v>0</v>
      </c>
    </row>
    <row r="27" spans="2:22">
      <c r="B27" s="69"/>
      <c r="C27" s="69"/>
      <c r="D27" s="9" t="s">
        <v>31</v>
      </c>
      <c r="E27" s="11"/>
      <c r="F27" s="11">
        <v>1980</v>
      </c>
      <c r="G27" s="11">
        <v>1320</v>
      </c>
      <c r="H27" s="11"/>
      <c r="I27" s="11"/>
      <c r="J27" s="11">
        <v>1212229</v>
      </c>
      <c r="K27" s="11">
        <v>18270</v>
      </c>
      <c r="L27" s="11">
        <v>613454</v>
      </c>
      <c r="M27" s="11"/>
      <c r="N27" s="11"/>
      <c r="O27" s="11">
        <v>6600</v>
      </c>
      <c r="P27" s="11"/>
      <c r="Q27" s="11">
        <v>1808050</v>
      </c>
      <c r="R27" s="11">
        <v>1826650</v>
      </c>
      <c r="S27" s="11">
        <v>270240</v>
      </c>
      <c r="T27" s="11">
        <f t="shared" si="0"/>
        <v>5758793</v>
      </c>
      <c r="U27" s="10"/>
      <c r="V27" s="11">
        <f t="shared" si="1"/>
        <v>5758793</v>
      </c>
    </row>
    <row r="28" spans="2:22">
      <c r="B28" s="69"/>
      <c r="C28" s="69"/>
      <c r="D28" s="9" t="s">
        <v>32</v>
      </c>
      <c r="E28" s="11"/>
      <c r="F28" s="11"/>
      <c r="G28" s="11"/>
      <c r="H28" s="11">
        <v>3849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>
        <f t="shared" si="0"/>
        <v>3849</v>
      </c>
      <c r="U28" s="12"/>
      <c r="V28" s="11">
        <f t="shared" si="1"/>
        <v>3849</v>
      </c>
    </row>
    <row r="29" spans="2:22">
      <c r="B29" s="69"/>
      <c r="C29" s="70"/>
      <c r="D29" s="13" t="s">
        <v>33</v>
      </c>
      <c r="E29" s="15">
        <f t="shared" ref="E29:S29" si="3">+E20+E21+E22+E23+E24+E25+E26+E27+E28</f>
        <v>1242208</v>
      </c>
      <c r="F29" s="15">
        <f t="shared" si="3"/>
        <v>492492691</v>
      </c>
      <c r="G29" s="15">
        <f t="shared" si="3"/>
        <v>35793773</v>
      </c>
      <c r="H29" s="15">
        <f t="shared" si="3"/>
        <v>71889928</v>
      </c>
      <c r="I29" s="15">
        <f t="shared" si="3"/>
        <v>36702697</v>
      </c>
      <c r="J29" s="15">
        <f t="shared" si="3"/>
        <v>154865522</v>
      </c>
      <c r="K29" s="15">
        <f t="shared" si="3"/>
        <v>159383077</v>
      </c>
      <c r="L29" s="15">
        <f t="shared" si="3"/>
        <v>120374860</v>
      </c>
      <c r="M29" s="15">
        <f t="shared" si="3"/>
        <v>44166015</v>
      </c>
      <c r="N29" s="15">
        <f t="shared" si="3"/>
        <v>86674241</v>
      </c>
      <c r="O29" s="15">
        <f t="shared" si="3"/>
        <v>515338820</v>
      </c>
      <c r="P29" s="15">
        <f t="shared" si="3"/>
        <v>55407785</v>
      </c>
      <c r="Q29" s="15">
        <f t="shared" si="3"/>
        <v>172204008</v>
      </c>
      <c r="R29" s="15">
        <f t="shared" si="3"/>
        <v>202714682</v>
      </c>
      <c r="S29" s="15">
        <f t="shared" si="3"/>
        <v>26412483</v>
      </c>
      <c r="T29" s="15">
        <f t="shared" si="0"/>
        <v>2175662790</v>
      </c>
      <c r="U29" s="14">
        <f>+U20+U21+U22+U23+U24+U25+U26+U27+U28</f>
        <v>3172002</v>
      </c>
      <c r="V29" s="15">
        <f t="shared" si="1"/>
        <v>2172490788</v>
      </c>
    </row>
    <row r="30" spans="2:22">
      <c r="B30" s="70"/>
      <c r="C30" s="16" t="s">
        <v>34</v>
      </c>
      <c r="D30" s="17"/>
      <c r="E30" s="18">
        <f t="shared" ref="E30:S30" si="4" xml:space="preserve"> +E19 - E29</f>
        <v>-1210722</v>
      </c>
      <c r="F30" s="18">
        <f t="shared" si="4"/>
        <v>132882678</v>
      </c>
      <c r="G30" s="18">
        <f t="shared" si="4"/>
        <v>3574583</v>
      </c>
      <c r="H30" s="18">
        <f t="shared" si="4"/>
        <v>-653712</v>
      </c>
      <c r="I30" s="18">
        <f t="shared" si="4"/>
        <v>69215</v>
      </c>
      <c r="J30" s="18">
        <f t="shared" si="4"/>
        <v>328051</v>
      </c>
      <c r="K30" s="18">
        <f t="shared" si="4"/>
        <v>880494</v>
      </c>
      <c r="L30" s="18">
        <f t="shared" si="4"/>
        <v>-11011928</v>
      </c>
      <c r="M30" s="18">
        <f t="shared" si="4"/>
        <v>6133973</v>
      </c>
      <c r="N30" s="18">
        <f t="shared" si="4"/>
        <v>3618298</v>
      </c>
      <c r="O30" s="18">
        <f t="shared" si="4"/>
        <v>-15940172</v>
      </c>
      <c r="P30" s="18">
        <f t="shared" si="4"/>
        <v>5058593</v>
      </c>
      <c r="Q30" s="18">
        <f t="shared" si="4"/>
        <v>21006387</v>
      </c>
      <c r="R30" s="18">
        <f t="shared" si="4"/>
        <v>23140620</v>
      </c>
      <c r="S30" s="18">
        <f t="shared" si="4"/>
        <v>6524977</v>
      </c>
      <c r="T30" s="18">
        <f t="shared" si="0"/>
        <v>174401335</v>
      </c>
      <c r="U30" s="14">
        <f xml:space="preserve"> +U19 - U29</f>
        <v>0</v>
      </c>
      <c r="V30" s="18">
        <f>V19-V29</f>
        <v>174401335</v>
      </c>
    </row>
    <row r="31" spans="2:22">
      <c r="B31" s="68" t="s">
        <v>35</v>
      </c>
      <c r="C31" s="68" t="s">
        <v>10</v>
      </c>
      <c r="D31" s="9" t="s">
        <v>36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>
        <f t="shared" si="0"/>
        <v>0</v>
      </c>
      <c r="U31" s="7"/>
      <c r="V31" s="11">
        <f t="shared" si="1"/>
        <v>0</v>
      </c>
    </row>
    <row r="32" spans="2:22">
      <c r="B32" s="69"/>
      <c r="C32" s="69"/>
      <c r="D32" s="9" t="s">
        <v>37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>
        <f t="shared" si="0"/>
        <v>0</v>
      </c>
      <c r="U32" s="10"/>
      <c r="V32" s="11">
        <f t="shared" si="1"/>
        <v>0</v>
      </c>
    </row>
    <row r="33" spans="2:22">
      <c r="B33" s="69"/>
      <c r="C33" s="69"/>
      <c r="D33" s="9" t="s">
        <v>38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>
        <f t="shared" si="0"/>
        <v>0</v>
      </c>
      <c r="U33" s="10"/>
      <c r="V33" s="11">
        <f t="shared" si="1"/>
        <v>0</v>
      </c>
    </row>
    <row r="34" spans="2:22">
      <c r="B34" s="69"/>
      <c r="C34" s="69"/>
      <c r="D34" s="9" t="s">
        <v>39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>
        <f t="shared" si="0"/>
        <v>0</v>
      </c>
      <c r="U34" s="10"/>
      <c r="V34" s="11">
        <f t="shared" si="1"/>
        <v>0</v>
      </c>
    </row>
    <row r="35" spans="2:22">
      <c r="B35" s="69"/>
      <c r="C35" s="69"/>
      <c r="D35" s="9" t="s">
        <v>40</v>
      </c>
      <c r="E35" s="11"/>
      <c r="F35" s="11"/>
      <c r="G35" s="11"/>
      <c r="H35" s="11"/>
      <c r="I35" s="11"/>
      <c r="J35" s="11"/>
      <c r="K35" s="11">
        <v>11000</v>
      </c>
      <c r="L35" s="11"/>
      <c r="M35" s="11"/>
      <c r="N35" s="11"/>
      <c r="O35" s="11"/>
      <c r="P35" s="11"/>
      <c r="Q35" s="11"/>
      <c r="R35" s="11"/>
      <c r="S35" s="11"/>
      <c r="T35" s="11">
        <f t="shared" si="0"/>
        <v>11000</v>
      </c>
      <c r="U35" s="10"/>
      <c r="V35" s="11">
        <f t="shared" si="1"/>
        <v>11000</v>
      </c>
    </row>
    <row r="36" spans="2:22">
      <c r="B36" s="69"/>
      <c r="C36" s="69"/>
      <c r="D36" s="9" t="s">
        <v>41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>
        <f t="shared" si="0"/>
        <v>0</v>
      </c>
      <c r="U36" s="12"/>
      <c r="V36" s="11">
        <f t="shared" si="1"/>
        <v>0</v>
      </c>
    </row>
    <row r="37" spans="2:22">
      <c r="B37" s="69"/>
      <c r="C37" s="70"/>
      <c r="D37" s="13" t="s">
        <v>42</v>
      </c>
      <c r="E37" s="15">
        <f t="shared" ref="E37:S37" si="5">+E31+E32+E33+E34+E35+E36</f>
        <v>0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si="5"/>
        <v>0</v>
      </c>
      <c r="J37" s="15">
        <f t="shared" si="5"/>
        <v>0</v>
      </c>
      <c r="K37" s="15">
        <f t="shared" si="5"/>
        <v>11000</v>
      </c>
      <c r="L37" s="15">
        <f t="shared" si="5"/>
        <v>0</v>
      </c>
      <c r="M37" s="15">
        <f t="shared" si="5"/>
        <v>0</v>
      </c>
      <c r="N37" s="15">
        <f t="shared" si="5"/>
        <v>0</v>
      </c>
      <c r="O37" s="15">
        <f t="shared" si="5"/>
        <v>0</v>
      </c>
      <c r="P37" s="15">
        <f t="shared" si="5"/>
        <v>0</v>
      </c>
      <c r="Q37" s="15">
        <f t="shared" si="5"/>
        <v>0</v>
      </c>
      <c r="R37" s="15">
        <f t="shared" si="5"/>
        <v>0</v>
      </c>
      <c r="S37" s="15">
        <f t="shared" si="5"/>
        <v>0</v>
      </c>
      <c r="T37" s="15">
        <f t="shared" si="0"/>
        <v>11000</v>
      </c>
      <c r="U37" s="14">
        <f>+U31+U32+U33+U34+U35+U36</f>
        <v>0</v>
      </c>
      <c r="V37" s="15">
        <f t="shared" si="1"/>
        <v>11000</v>
      </c>
    </row>
    <row r="38" spans="2:22">
      <c r="B38" s="69"/>
      <c r="C38" s="68" t="s">
        <v>23</v>
      </c>
      <c r="D38" s="9" t="s">
        <v>43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>
        <f t="shared" si="0"/>
        <v>0</v>
      </c>
      <c r="U38" s="7"/>
      <c r="V38" s="11">
        <f t="shared" si="1"/>
        <v>0</v>
      </c>
    </row>
    <row r="39" spans="2:22">
      <c r="B39" s="69"/>
      <c r="C39" s="69"/>
      <c r="D39" s="9" t="s">
        <v>44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>
        <f t="shared" si="0"/>
        <v>0</v>
      </c>
      <c r="U39" s="10"/>
      <c r="V39" s="11">
        <f t="shared" si="1"/>
        <v>0</v>
      </c>
    </row>
    <row r="40" spans="2:22">
      <c r="B40" s="69"/>
      <c r="C40" s="69"/>
      <c r="D40" s="9" t="s">
        <v>45</v>
      </c>
      <c r="E40" s="11"/>
      <c r="F40" s="11">
        <v>3040378</v>
      </c>
      <c r="G40" s="11"/>
      <c r="H40" s="11">
        <v>582450</v>
      </c>
      <c r="I40" s="11"/>
      <c r="J40" s="11">
        <v>756800</v>
      </c>
      <c r="K40" s="11">
        <v>2079000</v>
      </c>
      <c r="L40" s="11"/>
      <c r="M40" s="11">
        <v>145656</v>
      </c>
      <c r="N40" s="11"/>
      <c r="O40" s="11">
        <v>1868900</v>
      </c>
      <c r="P40" s="11">
        <v>1980000</v>
      </c>
      <c r="Q40" s="11">
        <v>133000</v>
      </c>
      <c r="R40" s="11">
        <v>5855700</v>
      </c>
      <c r="S40" s="11"/>
      <c r="T40" s="11">
        <f t="shared" si="0"/>
        <v>16441884</v>
      </c>
      <c r="U40" s="10"/>
      <c r="V40" s="11">
        <f t="shared" si="1"/>
        <v>16441884</v>
      </c>
    </row>
    <row r="41" spans="2:22">
      <c r="B41" s="69"/>
      <c r="C41" s="69"/>
      <c r="D41" s="9" t="s">
        <v>46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>
        <f t="shared" si="0"/>
        <v>0</v>
      </c>
      <c r="U41" s="12"/>
      <c r="V41" s="11">
        <f t="shared" si="1"/>
        <v>0</v>
      </c>
    </row>
    <row r="42" spans="2:22">
      <c r="B42" s="69"/>
      <c r="C42" s="70"/>
      <c r="D42" s="13" t="s">
        <v>47</v>
      </c>
      <c r="E42" s="15">
        <f t="shared" ref="E42:S42" si="6">+E38+E39+E40+E41</f>
        <v>0</v>
      </c>
      <c r="F42" s="15">
        <f t="shared" si="6"/>
        <v>3040378</v>
      </c>
      <c r="G42" s="15">
        <f t="shared" si="6"/>
        <v>0</v>
      </c>
      <c r="H42" s="15">
        <f t="shared" si="6"/>
        <v>582450</v>
      </c>
      <c r="I42" s="15">
        <f t="shared" si="6"/>
        <v>0</v>
      </c>
      <c r="J42" s="15">
        <f t="shared" si="6"/>
        <v>756800</v>
      </c>
      <c r="K42" s="15">
        <f t="shared" si="6"/>
        <v>2079000</v>
      </c>
      <c r="L42" s="15">
        <f t="shared" si="6"/>
        <v>0</v>
      </c>
      <c r="M42" s="15">
        <f t="shared" si="6"/>
        <v>145656</v>
      </c>
      <c r="N42" s="15">
        <f t="shared" si="6"/>
        <v>0</v>
      </c>
      <c r="O42" s="15">
        <f t="shared" si="6"/>
        <v>1868900</v>
      </c>
      <c r="P42" s="15">
        <f t="shared" si="6"/>
        <v>1980000</v>
      </c>
      <c r="Q42" s="15">
        <f t="shared" si="6"/>
        <v>133000</v>
      </c>
      <c r="R42" s="15">
        <f t="shared" si="6"/>
        <v>5855700</v>
      </c>
      <c r="S42" s="15">
        <f t="shared" si="6"/>
        <v>0</v>
      </c>
      <c r="T42" s="15">
        <f t="shared" si="0"/>
        <v>16441884</v>
      </c>
      <c r="U42" s="14">
        <f>+U38+U39+U40+U41</f>
        <v>0</v>
      </c>
      <c r="V42" s="15">
        <f t="shared" si="1"/>
        <v>16441884</v>
      </c>
    </row>
    <row r="43" spans="2:22">
      <c r="B43" s="70"/>
      <c r="C43" s="19" t="s">
        <v>48</v>
      </c>
      <c r="D43" s="17"/>
      <c r="E43" s="18">
        <f t="shared" ref="E43:S43" si="7" xml:space="preserve"> +E37 - E42</f>
        <v>0</v>
      </c>
      <c r="F43" s="18">
        <f t="shared" si="7"/>
        <v>-3040378</v>
      </c>
      <c r="G43" s="18">
        <f t="shared" si="7"/>
        <v>0</v>
      </c>
      <c r="H43" s="18">
        <f t="shared" si="7"/>
        <v>-582450</v>
      </c>
      <c r="I43" s="18">
        <f t="shared" si="7"/>
        <v>0</v>
      </c>
      <c r="J43" s="18">
        <f t="shared" si="7"/>
        <v>-756800</v>
      </c>
      <c r="K43" s="18">
        <f t="shared" si="7"/>
        <v>-2068000</v>
      </c>
      <c r="L43" s="18">
        <f t="shared" si="7"/>
        <v>0</v>
      </c>
      <c r="M43" s="18">
        <f t="shared" si="7"/>
        <v>-145656</v>
      </c>
      <c r="N43" s="18">
        <f t="shared" si="7"/>
        <v>0</v>
      </c>
      <c r="O43" s="18">
        <f t="shared" si="7"/>
        <v>-1868900</v>
      </c>
      <c r="P43" s="18">
        <f t="shared" si="7"/>
        <v>-1980000</v>
      </c>
      <c r="Q43" s="18">
        <f t="shared" si="7"/>
        <v>-133000</v>
      </c>
      <c r="R43" s="18">
        <f t="shared" si="7"/>
        <v>-5855700</v>
      </c>
      <c r="S43" s="18">
        <f t="shared" si="7"/>
        <v>0</v>
      </c>
      <c r="T43" s="18">
        <f t="shared" si="0"/>
        <v>-16430884</v>
      </c>
      <c r="U43" s="14">
        <f xml:space="preserve"> +U37 - U42</f>
        <v>0</v>
      </c>
      <c r="V43" s="18">
        <f>V37-V42</f>
        <v>-16430884</v>
      </c>
    </row>
    <row r="44" spans="2:22">
      <c r="B44" s="68" t="s">
        <v>49</v>
      </c>
      <c r="C44" s="68" t="s">
        <v>10</v>
      </c>
      <c r="D44" s="9" t="s">
        <v>50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>
        <f t="shared" si="0"/>
        <v>0</v>
      </c>
      <c r="U44" s="7"/>
      <c r="V44" s="11">
        <f t="shared" si="1"/>
        <v>0</v>
      </c>
    </row>
    <row r="45" spans="2:22">
      <c r="B45" s="69"/>
      <c r="C45" s="69"/>
      <c r="D45" s="9" t="s">
        <v>51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>
        <f t="shared" si="0"/>
        <v>0</v>
      </c>
      <c r="U45" s="10"/>
      <c r="V45" s="11">
        <f t="shared" si="1"/>
        <v>0</v>
      </c>
    </row>
    <row r="46" spans="2:22">
      <c r="B46" s="69"/>
      <c r="C46" s="69"/>
      <c r="D46" s="9" t="s">
        <v>52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>
        <f t="shared" si="0"/>
        <v>0</v>
      </c>
      <c r="U46" s="10"/>
      <c r="V46" s="11">
        <f t="shared" si="1"/>
        <v>0</v>
      </c>
    </row>
    <row r="47" spans="2:22">
      <c r="B47" s="69"/>
      <c r="C47" s="69"/>
      <c r="D47" s="9" t="s">
        <v>53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>
        <f t="shared" si="0"/>
        <v>0</v>
      </c>
      <c r="U47" s="10"/>
      <c r="V47" s="11">
        <f t="shared" si="1"/>
        <v>0</v>
      </c>
    </row>
    <row r="48" spans="2:22">
      <c r="B48" s="69"/>
      <c r="C48" s="69"/>
      <c r="D48" s="9" t="s">
        <v>54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>
        <f t="shared" si="0"/>
        <v>0</v>
      </c>
      <c r="U48" s="10"/>
      <c r="V48" s="11">
        <f t="shared" si="1"/>
        <v>0</v>
      </c>
    </row>
    <row r="49" spans="2:22">
      <c r="B49" s="69"/>
      <c r="C49" s="69"/>
      <c r="D49" s="9" t="s">
        <v>55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v>988710</v>
      </c>
      <c r="Q49" s="11"/>
      <c r="R49" s="11"/>
      <c r="S49" s="11"/>
      <c r="T49" s="11">
        <f t="shared" si="0"/>
        <v>988710</v>
      </c>
      <c r="U49" s="10"/>
      <c r="V49" s="11">
        <f t="shared" si="1"/>
        <v>988710</v>
      </c>
    </row>
    <row r="50" spans="2:22">
      <c r="B50" s="69"/>
      <c r="C50" s="69"/>
      <c r="D50" s="9" t="s">
        <v>278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>
        <f t="shared" si="0"/>
        <v>0</v>
      </c>
      <c r="U50" s="10"/>
      <c r="V50" s="11">
        <f t="shared" si="1"/>
        <v>0</v>
      </c>
    </row>
    <row r="51" spans="2:22">
      <c r="B51" s="69"/>
      <c r="C51" s="69"/>
      <c r="D51" s="9" t="s">
        <v>329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>
        <f t="shared" si="0"/>
        <v>0</v>
      </c>
      <c r="U51" s="10"/>
      <c r="V51" s="11">
        <f t="shared" si="1"/>
        <v>0</v>
      </c>
    </row>
    <row r="52" spans="2:22">
      <c r="B52" s="69"/>
      <c r="C52" s="69"/>
      <c r="D52" s="9" t="s">
        <v>279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>
        <f t="shared" si="0"/>
        <v>0</v>
      </c>
      <c r="U52" s="10"/>
      <c r="V52" s="11">
        <f t="shared" si="1"/>
        <v>0</v>
      </c>
    </row>
    <row r="53" spans="2:22">
      <c r="B53" s="69"/>
      <c r="C53" s="69"/>
      <c r="D53" s="9" t="s">
        <v>330</v>
      </c>
      <c r="E53" s="11"/>
      <c r="F53" s="11">
        <v>8224000</v>
      </c>
      <c r="G53" s="11"/>
      <c r="H53" s="11"/>
      <c r="I53" s="11"/>
      <c r="J53" s="11">
        <v>500000</v>
      </c>
      <c r="K53" s="11">
        <v>2700000</v>
      </c>
      <c r="L53" s="11"/>
      <c r="M53" s="11"/>
      <c r="N53" s="11"/>
      <c r="O53" s="11">
        <v>4000000</v>
      </c>
      <c r="P53" s="11"/>
      <c r="Q53" s="11"/>
      <c r="R53" s="11"/>
      <c r="S53" s="11"/>
      <c r="T53" s="11">
        <f t="shared" si="0"/>
        <v>15424000</v>
      </c>
      <c r="U53" s="10">
        <v>15424000</v>
      </c>
      <c r="V53" s="11">
        <f t="shared" si="1"/>
        <v>0</v>
      </c>
    </row>
    <row r="54" spans="2:22">
      <c r="B54" s="69"/>
      <c r="C54" s="69"/>
      <c r="D54" s="9" t="s">
        <v>280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>
        <f t="shared" si="0"/>
        <v>0</v>
      </c>
      <c r="U54" s="10"/>
      <c r="V54" s="11">
        <f t="shared" si="1"/>
        <v>0</v>
      </c>
    </row>
    <row r="55" spans="2:22">
      <c r="B55" s="69"/>
      <c r="C55" s="69"/>
      <c r="D55" s="9" t="s">
        <v>331</v>
      </c>
      <c r="E55" s="11">
        <v>1050000</v>
      </c>
      <c r="F55" s="11">
        <v>4044614</v>
      </c>
      <c r="G55" s="11"/>
      <c r="H55" s="11"/>
      <c r="I55" s="11"/>
      <c r="J55" s="11">
        <v>3578000</v>
      </c>
      <c r="K55" s="11">
        <v>360000</v>
      </c>
      <c r="L55" s="11"/>
      <c r="M55" s="11"/>
      <c r="N55" s="11"/>
      <c r="O55" s="11"/>
      <c r="P55" s="11"/>
      <c r="Q55" s="11"/>
      <c r="R55" s="11"/>
      <c r="S55" s="11"/>
      <c r="T55" s="11">
        <f t="shared" si="0"/>
        <v>9032614</v>
      </c>
      <c r="U55" s="10">
        <v>9032614</v>
      </c>
      <c r="V55" s="11">
        <f t="shared" si="1"/>
        <v>0</v>
      </c>
    </row>
    <row r="56" spans="2:22">
      <c r="B56" s="69"/>
      <c r="C56" s="69"/>
      <c r="D56" s="9" t="s">
        <v>56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>
        <f t="shared" si="0"/>
        <v>0</v>
      </c>
      <c r="U56" s="12"/>
      <c r="V56" s="11">
        <f t="shared" si="1"/>
        <v>0</v>
      </c>
    </row>
    <row r="57" spans="2:22">
      <c r="B57" s="69"/>
      <c r="C57" s="70"/>
      <c r="D57" s="13" t="s">
        <v>57</v>
      </c>
      <c r="E57" s="15">
        <f t="shared" ref="E57:S57" si="8">+E44+E45+E46+E47+E48+E49+E50+E51+E52+E53+E54+E55+E56</f>
        <v>1050000</v>
      </c>
      <c r="F57" s="15">
        <f t="shared" si="8"/>
        <v>12268614</v>
      </c>
      <c r="G57" s="15">
        <f t="shared" si="8"/>
        <v>0</v>
      </c>
      <c r="H57" s="15">
        <f t="shared" si="8"/>
        <v>0</v>
      </c>
      <c r="I57" s="15">
        <f t="shared" si="8"/>
        <v>0</v>
      </c>
      <c r="J57" s="15">
        <f t="shared" si="8"/>
        <v>4078000</v>
      </c>
      <c r="K57" s="15">
        <f t="shared" si="8"/>
        <v>3060000</v>
      </c>
      <c r="L57" s="15">
        <f t="shared" si="8"/>
        <v>0</v>
      </c>
      <c r="M57" s="15">
        <f t="shared" si="8"/>
        <v>0</v>
      </c>
      <c r="N57" s="15">
        <f t="shared" si="8"/>
        <v>0</v>
      </c>
      <c r="O57" s="15">
        <f t="shared" si="8"/>
        <v>4000000</v>
      </c>
      <c r="P57" s="15">
        <f t="shared" si="8"/>
        <v>988710</v>
      </c>
      <c r="Q57" s="15">
        <f t="shared" si="8"/>
        <v>0</v>
      </c>
      <c r="R57" s="15">
        <f t="shared" si="8"/>
        <v>0</v>
      </c>
      <c r="S57" s="15">
        <f t="shared" si="8"/>
        <v>0</v>
      </c>
      <c r="T57" s="15">
        <f t="shared" si="0"/>
        <v>25445324</v>
      </c>
      <c r="U57" s="14">
        <f>+U44+U45+U46+U47+U48+U49+U50+U51+U52+U53+U54+U55+U56</f>
        <v>24456614</v>
      </c>
      <c r="V57" s="15">
        <f t="shared" si="1"/>
        <v>988710</v>
      </c>
    </row>
    <row r="58" spans="2:22">
      <c r="B58" s="69"/>
      <c r="C58" s="68" t="s">
        <v>23</v>
      </c>
      <c r="D58" s="9" t="s">
        <v>58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>
        <f t="shared" si="0"/>
        <v>0</v>
      </c>
      <c r="U58" s="7"/>
      <c r="V58" s="11">
        <f t="shared" si="1"/>
        <v>0</v>
      </c>
    </row>
    <row r="59" spans="2:22">
      <c r="B59" s="69"/>
      <c r="C59" s="69"/>
      <c r="D59" s="9" t="s">
        <v>59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>
        <f t="shared" si="0"/>
        <v>0</v>
      </c>
      <c r="U59" s="10"/>
      <c r="V59" s="11">
        <f t="shared" si="1"/>
        <v>0</v>
      </c>
    </row>
    <row r="60" spans="2:22">
      <c r="B60" s="69"/>
      <c r="C60" s="69"/>
      <c r="D60" s="9" t="s">
        <v>60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>
        <f t="shared" si="0"/>
        <v>0</v>
      </c>
      <c r="U60" s="10"/>
      <c r="V60" s="11">
        <f t="shared" si="1"/>
        <v>0</v>
      </c>
    </row>
    <row r="61" spans="2:22">
      <c r="B61" s="69"/>
      <c r="C61" s="69"/>
      <c r="D61" s="9" t="s">
        <v>61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>
        <f t="shared" si="0"/>
        <v>0</v>
      </c>
      <c r="U61" s="10"/>
      <c r="V61" s="11">
        <f t="shared" si="1"/>
        <v>0</v>
      </c>
    </row>
    <row r="62" spans="2:22">
      <c r="B62" s="69"/>
      <c r="C62" s="69"/>
      <c r="D62" s="9" t="s">
        <v>62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>
        <f t="shared" si="0"/>
        <v>0</v>
      </c>
      <c r="U62" s="10"/>
      <c r="V62" s="11">
        <f t="shared" si="1"/>
        <v>0</v>
      </c>
    </row>
    <row r="63" spans="2:22">
      <c r="B63" s="69"/>
      <c r="C63" s="69"/>
      <c r="D63" s="9" t="s">
        <v>63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>
        <v>11670000</v>
      </c>
      <c r="Q63" s="11"/>
      <c r="R63" s="11"/>
      <c r="S63" s="11"/>
      <c r="T63" s="11">
        <f t="shared" si="0"/>
        <v>11670000</v>
      </c>
      <c r="U63" s="10"/>
      <c r="V63" s="11">
        <f t="shared" si="1"/>
        <v>11670000</v>
      </c>
    </row>
    <row r="64" spans="2:22">
      <c r="B64" s="69"/>
      <c r="C64" s="69"/>
      <c r="D64" s="9" t="s">
        <v>281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>
        <f t="shared" si="0"/>
        <v>0</v>
      </c>
      <c r="U64" s="10"/>
      <c r="V64" s="11">
        <f t="shared" si="1"/>
        <v>0</v>
      </c>
    </row>
    <row r="65" spans="2:22">
      <c r="B65" s="69"/>
      <c r="C65" s="69"/>
      <c r="D65" s="9" t="s">
        <v>332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>
        <f t="shared" si="0"/>
        <v>0</v>
      </c>
      <c r="U65" s="10"/>
      <c r="V65" s="11">
        <f t="shared" si="1"/>
        <v>0</v>
      </c>
    </row>
    <row r="66" spans="2:22">
      <c r="B66" s="69"/>
      <c r="C66" s="69"/>
      <c r="D66" s="9" t="s">
        <v>282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>
        <f t="shared" si="0"/>
        <v>0</v>
      </c>
      <c r="U66" s="10"/>
      <c r="V66" s="11">
        <f t="shared" si="1"/>
        <v>0</v>
      </c>
    </row>
    <row r="67" spans="2:22">
      <c r="B67" s="69"/>
      <c r="C67" s="69"/>
      <c r="D67" s="20" t="s">
        <v>333</v>
      </c>
      <c r="E67" s="21"/>
      <c r="F67" s="21"/>
      <c r="G67" s="21">
        <v>324000</v>
      </c>
      <c r="H67" s="21"/>
      <c r="I67" s="21"/>
      <c r="J67" s="21">
        <v>4600000</v>
      </c>
      <c r="K67" s="21"/>
      <c r="L67" s="21"/>
      <c r="M67" s="21">
        <v>1500000</v>
      </c>
      <c r="N67" s="21"/>
      <c r="O67" s="21"/>
      <c r="P67" s="21"/>
      <c r="Q67" s="21">
        <v>5000000</v>
      </c>
      <c r="R67" s="21"/>
      <c r="S67" s="21">
        <v>4000000</v>
      </c>
      <c r="T67" s="21">
        <f t="shared" si="0"/>
        <v>15424000</v>
      </c>
      <c r="U67" s="10">
        <v>15424000</v>
      </c>
      <c r="V67" s="21">
        <f t="shared" si="1"/>
        <v>0</v>
      </c>
    </row>
    <row r="68" spans="2:22">
      <c r="B68" s="69"/>
      <c r="C68" s="69"/>
      <c r="D68" s="20" t="s">
        <v>283</v>
      </c>
      <c r="E68" s="21"/>
      <c r="F68" s="21"/>
      <c r="G68" s="21"/>
      <c r="H68" s="21">
        <v>200000</v>
      </c>
      <c r="I68" s="21"/>
      <c r="J68" s="21"/>
      <c r="K68" s="21">
        <v>357354</v>
      </c>
      <c r="L68" s="21"/>
      <c r="M68" s="21"/>
      <c r="N68" s="21"/>
      <c r="O68" s="21"/>
      <c r="P68" s="21"/>
      <c r="Q68" s="21"/>
      <c r="R68" s="21"/>
      <c r="S68" s="21"/>
      <c r="T68" s="21">
        <f t="shared" si="0"/>
        <v>557354</v>
      </c>
      <c r="U68" s="10"/>
      <c r="V68" s="21">
        <f t="shared" si="1"/>
        <v>557354</v>
      </c>
    </row>
    <row r="69" spans="2:22">
      <c r="B69" s="69"/>
      <c r="C69" s="69"/>
      <c r="D69" s="20" t="s">
        <v>334</v>
      </c>
      <c r="E69" s="21">
        <v>1145752</v>
      </c>
      <c r="F69" s="21">
        <v>1210000</v>
      </c>
      <c r="G69" s="21">
        <v>1588060</v>
      </c>
      <c r="H69" s="21">
        <v>574430</v>
      </c>
      <c r="I69" s="21">
        <v>69215</v>
      </c>
      <c r="J69" s="21">
        <v>520289</v>
      </c>
      <c r="K69" s="21">
        <v>1059074</v>
      </c>
      <c r="L69" s="21">
        <v>685430</v>
      </c>
      <c r="M69" s="21">
        <v>585430</v>
      </c>
      <c r="N69" s="21">
        <v>685430</v>
      </c>
      <c r="O69" s="21">
        <v>381859</v>
      </c>
      <c r="P69" s="21"/>
      <c r="Q69" s="21">
        <v>243430</v>
      </c>
      <c r="R69" s="21">
        <v>174215</v>
      </c>
      <c r="S69" s="21">
        <v>110000</v>
      </c>
      <c r="T69" s="21">
        <f t="shared" si="0"/>
        <v>9032614</v>
      </c>
      <c r="U69" s="10">
        <v>9032614</v>
      </c>
      <c r="V69" s="21">
        <f t="shared" si="1"/>
        <v>0</v>
      </c>
    </row>
    <row r="70" spans="2:22">
      <c r="B70" s="69"/>
      <c r="C70" s="69"/>
      <c r="D70" s="20" t="s">
        <v>64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>
        <v>540</v>
      </c>
      <c r="P70" s="21"/>
      <c r="Q70" s="21"/>
      <c r="R70" s="21"/>
      <c r="S70" s="21"/>
      <c r="T70" s="21">
        <f t="shared" si="0"/>
        <v>540</v>
      </c>
      <c r="U70" s="12"/>
      <c r="V70" s="21">
        <f t="shared" si="1"/>
        <v>540</v>
      </c>
    </row>
    <row r="71" spans="2:22">
      <c r="B71" s="69"/>
      <c r="C71" s="70"/>
      <c r="D71" s="22" t="s">
        <v>65</v>
      </c>
      <c r="E71" s="23">
        <f t="shared" ref="E71:S71" si="9">+E58+E59+E60+E61+E62+E63+E64+E65+E66+E67+E68+E69+E70</f>
        <v>1145752</v>
      </c>
      <c r="F71" s="23">
        <f t="shared" si="9"/>
        <v>1210000</v>
      </c>
      <c r="G71" s="23">
        <f t="shared" si="9"/>
        <v>1912060</v>
      </c>
      <c r="H71" s="23">
        <f t="shared" si="9"/>
        <v>774430</v>
      </c>
      <c r="I71" s="23">
        <f t="shared" si="9"/>
        <v>69215</v>
      </c>
      <c r="J71" s="23">
        <f t="shared" si="9"/>
        <v>5120289</v>
      </c>
      <c r="K71" s="23">
        <f t="shared" si="9"/>
        <v>1416428</v>
      </c>
      <c r="L71" s="23">
        <f t="shared" si="9"/>
        <v>685430</v>
      </c>
      <c r="M71" s="23">
        <f t="shared" si="9"/>
        <v>2085430</v>
      </c>
      <c r="N71" s="23">
        <f t="shared" si="9"/>
        <v>685430</v>
      </c>
      <c r="O71" s="23">
        <f t="shared" si="9"/>
        <v>382399</v>
      </c>
      <c r="P71" s="23">
        <f t="shared" si="9"/>
        <v>11670000</v>
      </c>
      <c r="Q71" s="23">
        <f t="shared" si="9"/>
        <v>5243430</v>
      </c>
      <c r="R71" s="23">
        <f t="shared" si="9"/>
        <v>174215</v>
      </c>
      <c r="S71" s="23">
        <f t="shared" si="9"/>
        <v>4110000</v>
      </c>
      <c r="T71" s="23">
        <f t="shared" si="0"/>
        <v>36684508</v>
      </c>
      <c r="U71" s="14">
        <f>+U58+U59+U60+U61+U62+U63+U64+U65+U66+U67+U68+U69+U70</f>
        <v>24456614</v>
      </c>
      <c r="V71" s="23">
        <f t="shared" si="1"/>
        <v>12227894</v>
      </c>
    </row>
    <row r="72" spans="2:22">
      <c r="B72" s="70"/>
      <c r="C72" s="19" t="s">
        <v>66</v>
      </c>
      <c r="D72" s="17"/>
      <c r="E72" s="18">
        <f t="shared" ref="E72:S72" si="10" xml:space="preserve"> +E57 - E71</f>
        <v>-95752</v>
      </c>
      <c r="F72" s="18">
        <f t="shared" si="10"/>
        <v>11058614</v>
      </c>
      <c r="G72" s="18">
        <f t="shared" si="10"/>
        <v>-1912060</v>
      </c>
      <c r="H72" s="18">
        <f t="shared" si="10"/>
        <v>-774430</v>
      </c>
      <c r="I72" s="18">
        <f t="shared" si="10"/>
        <v>-69215</v>
      </c>
      <c r="J72" s="18">
        <f t="shared" si="10"/>
        <v>-1042289</v>
      </c>
      <c r="K72" s="18">
        <f t="shared" si="10"/>
        <v>1643572</v>
      </c>
      <c r="L72" s="18">
        <f t="shared" si="10"/>
        <v>-685430</v>
      </c>
      <c r="M72" s="18">
        <f t="shared" si="10"/>
        <v>-2085430</v>
      </c>
      <c r="N72" s="18">
        <f t="shared" si="10"/>
        <v>-685430</v>
      </c>
      <c r="O72" s="18">
        <f t="shared" si="10"/>
        <v>3617601</v>
      </c>
      <c r="P72" s="18">
        <f t="shared" si="10"/>
        <v>-10681290</v>
      </c>
      <c r="Q72" s="18">
        <f t="shared" si="10"/>
        <v>-5243430</v>
      </c>
      <c r="R72" s="18">
        <f t="shared" si="10"/>
        <v>-174215</v>
      </c>
      <c r="S72" s="18">
        <f t="shared" si="10"/>
        <v>-4110000</v>
      </c>
      <c r="T72" s="18">
        <f t="shared" si="0"/>
        <v>-11239184</v>
      </c>
      <c r="U72" s="14">
        <f xml:space="preserve"> +U57 - U71</f>
        <v>0</v>
      </c>
      <c r="V72" s="18">
        <f>V57-V71</f>
        <v>-11239184</v>
      </c>
    </row>
    <row r="73" spans="2:22">
      <c r="B73" s="19" t="s">
        <v>284</v>
      </c>
      <c r="C73" s="16"/>
      <c r="D73" s="17"/>
      <c r="E73" s="18">
        <f t="shared" ref="E73:S73" si="11" xml:space="preserve"> +E30 +E43 +E72</f>
        <v>-1306474</v>
      </c>
      <c r="F73" s="18">
        <f t="shared" si="11"/>
        <v>140900914</v>
      </c>
      <c r="G73" s="18">
        <f t="shared" si="11"/>
        <v>1662523</v>
      </c>
      <c r="H73" s="18">
        <f t="shared" si="11"/>
        <v>-2010592</v>
      </c>
      <c r="I73" s="18">
        <f t="shared" si="11"/>
        <v>0</v>
      </c>
      <c r="J73" s="18">
        <f t="shared" si="11"/>
        <v>-1471038</v>
      </c>
      <c r="K73" s="18">
        <f t="shared" si="11"/>
        <v>456066</v>
      </c>
      <c r="L73" s="18">
        <f t="shared" si="11"/>
        <v>-11697358</v>
      </c>
      <c r="M73" s="18">
        <f t="shared" si="11"/>
        <v>3902887</v>
      </c>
      <c r="N73" s="18">
        <f t="shared" si="11"/>
        <v>2932868</v>
      </c>
      <c r="O73" s="18">
        <f t="shared" si="11"/>
        <v>-14191471</v>
      </c>
      <c r="P73" s="18">
        <f t="shared" si="11"/>
        <v>-7602697</v>
      </c>
      <c r="Q73" s="18">
        <f t="shared" si="11"/>
        <v>15629957</v>
      </c>
      <c r="R73" s="18">
        <f t="shared" si="11"/>
        <v>17110705</v>
      </c>
      <c r="S73" s="18">
        <f t="shared" si="11"/>
        <v>2414977</v>
      </c>
      <c r="T73" s="18">
        <f t="shared" ref="T73:T75" si="12">+E73+F73+G73+H73+I73+J73+K73+L73+M73+N73+O73+P73+Q73+R73+S73</f>
        <v>146731267</v>
      </c>
      <c r="U73" s="14">
        <f xml:space="preserve"> +U30 +U43 +U72</f>
        <v>0</v>
      </c>
      <c r="V73" s="18">
        <f>V30+V43+V72</f>
        <v>146731267</v>
      </c>
    </row>
    <row r="74" spans="2:22">
      <c r="B74" s="19" t="s">
        <v>285</v>
      </c>
      <c r="C74" s="16"/>
      <c r="D74" s="17"/>
      <c r="E74" s="18">
        <v>77043674</v>
      </c>
      <c r="F74" s="18">
        <v>460806929</v>
      </c>
      <c r="G74" s="18">
        <v>9263920</v>
      </c>
      <c r="H74" s="18">
        <v>83605460</v>
      </c>
      <c r="I74" s="18"/>
      <c r="J74" s="18">
        <v>52539076</v>
      </c>
      <c r="K74" s="18">
        <v>191118957</v>
      </c>
      <c r="L74" s="18">
        <v>82166502</v>
      </c>
      <c r="M74" s="18">
        <v>23961060</v>
      </c>
      <c r="N74" s="18">
        <v>18348983</v>
      </c>
      <c r="O74" s="18">
        <v>332628035</v>
      </c>
      <c r="P74" s="18">
        <v>11579181</v>
      </c>
      <c r="Q74" s="18">
        <v>82137108</v>
      </c>
      <c r="R74" s="18">
        <v>90948893</v>
      </c>
      <c r="S74" s="18">
        <v>28226802</v>
      </c>
      <c r="T74" s="18">
        <f t="shared" si="12"/>
        <v>1544374580</v>
      </c>
      <c r="U74" s="14"/>
      <c r="V74" s="18">
        <f t="shared" ref="V74" si="13">T74-ABS(U74)</f>
        <v>1544374580</v>
      </c>
    </row>
    <row r="75" spans="2:22">
      <c r="B75" s="19" t="s">
        <v>286</v>
      </c>
      <c r="C75" s="16"/>
      <c r="D75" s="17"/>
      <c r="E75" s="18">
        <f t="shared" ref="E75:S75" si="14" xml:space="preserve"> +E73 +E74</f>
        <v>75737200</v>
      </c>
      <c r="F75" s="18">
        <f t="shared" si="14"/>
        <v>601707843</v>
      </c>
      <c r="G75" s="18">
        <f t="shared" si="14"/>
        <v>10926443</v>
      </c>
      <c r="H75" s="18">
        <f t="shared" si="14"/>
        <v>81594868</v>
      </c>
      <c r="I75" s="18">
        <f t="shared" si="14"/>
        <v>0</v>
      </c>
      <c r="J75" s="18">
        <f t="shared" si="14"/>
        <v>51068038</v>
      </c>
      <c r="K75" s="18">
        <f t="shared" si="14"/>
        <v>191575023</v>
      </c>
      <c r="L75" s="18">
        <f t="shared" si="14"/>
        <v>70469144</v>
      </c>
      <c r="M75" s="18">
        <f t="shared" si="14"/>
        <v>27863947</v>
      </c>
      <c r="N75" s="18">
        <f t="shared" si="14"/>
        <v>21281851</v>
      </c>
      <c r="O75" s="18">
        <f t="shared" si="14"/>
        <v>318436564</v>
      </c>
      <c r="P75" s="18">
        <f t="shared" si="14"/>
        <v>3976484</v>
      </c>
      <c r="Q75" s="18">
        <f t="shared" si="14"/>
        <v>97767065</v>
      </c>
      <c r="R75" s="18">
        <f t="shared" si="14"/>
        <v>108059598</v>
      </c>
      <c r="S75" s="18">
        <f t="shared" si="14"/>
        <v>30641779</v>
      </c>
      <c r="T75" s="18">
        <f t="shared" si="12"/>
        <v>1691105847</v>
      </c>
      <c r="U75" s="14">
        <f xml:space="preserve"> +U73 +U74</f>
        <v>0</v>
      </c>
      <c r="V75" s="18">
        <f>V73+V74</f>
        <v>1691105847</v>
      </c>
    </row>
  </sheetData>
  <mergeCells count="12">
    <mergeCell ref="B31:B43"/>
    <mergeCell ref="C31:C37"/>
    <mergeCell ref="C38:C42"/>
    <mergeCell ref="B44:B72"/>
    <mergeCell ref="C44:C57"/>
    <mergeCell ref="C58:C71"/>
    <mergeCell ref="B3:V3"/>
    <mergeCell ref="B5:V5"/>
    <mergeCell ref="B7:D7"/>
    <mergeCell ref="B8:B30"/>
    <mergeCell ref="C8:C19"/>
    <mergeCell ref="C20:C29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3045B-F339-4BC2-830C-74E83BE0E1D0}">
  <sheetPr>
    <pageSetUpPr fitToPage="1"/>
  </sheetPr>
  <dimension ref="B2:J75"/>
  <sheetViews>
    <sheetView showGridLines="0" topLeftCell="A55" workbookViewId="0"/>
  </sheetViews>
  <sheetFormatPr defaultRowHeight="18.75"/>
  <cols>
    <col min="1" max="3" width="3" customWidth="1"/>
    <col min="4" max="4" width="45.625" customWidth="1"/>
    <col min="5" max="10" width="21.25" customWidth="1"/>
  </cols>
  <sheetData>
    <row r="2" spans="2:10" ht="21">
      <c r="B2" s="1"/>
      <c r="C2" s="1"/>
      <c r="D2" s="1"/>
      <c r="E2" s="1"/>
      <c r="F2" s="1"/>
      <c r="G2" s="1"/>
      <c r="H2" s="2"/>
      <c r="I2" s="3"/>
      <c r="J2" s="3" t="s">
        <v>309</v>
      </c>
    </row>
    <row r="3" spans="2:10" ht="21">
      <c r="B3" s="65" t="s">
        <v>335</v>
      </c>
      <c r="C3" s="65"/>
      <c r="D3" s="65"/>
      <c r="E3" s="65"/>
      <c r="F3" s="65"/>
      <c r="G3" s="65"/>
      <c r="H3" s="65"/>
      <c r="I3" s="65"/>
      <c r="J3" s="65"/>
    </row>
    <row r="4" spans="2:10">
      <c r="B4" s="33"/>
      <c r="C4" s="33"/>
      <c r="D4" s="33"/>
      <c r="E4" s="33"/>
      <c r="F4" s="33"/>
      <c r="G4" s="33"/>
      <c r="H4" s="33"/>
      <c r="I4" s="2"/>
      <c r="J4" s="2"/>
    </row>
    <row r="5" spans="2:10" ht="21">
      <c r="B5" s="66" t="s">
        <v>2</v>
      </c>
      <c r="C5" s="66"/>
      <c r="D5" s="66"/>
      <c r="E5" s="66"/>
      <c r="F5" s="66"/>
      <c r="G5" s="66"/>
      <c r="H5" s="66"/>
      <c r="I5" s="66"/>
      <c r="J5" s="66"/>
    </row>
    <row r="6" spans="2:10">
      <c r="B6" s="4"/>
      <c r="C6" s="4"/>
      <c r="D6" s="4"/>
      <c r="E6" s="4"/>
      <c r="F6" s="4"/>
      <c r="G6" s="4"/>
      <c r="H6" s="2"/>
      <c r="I6" s="2"/>
      <c r="J6" s="4" t="s">
        <v>3</v>
      </c>
    </row>
    <row r="7" spans="2:10" ht="28.5">
      <c r="B7" s="83" t="s">
        <v>4</v>
      </c>
      <c r="C7" s="84"/>
      <c r="D7" s="85"/>
      <c r="E7" s="53" t="s">
        <v>336</v>
      </c>
      <c r="F7" s="53" t="s">
        <v>337</v>
      </c>
      <c r="G7" s="53" t="s">
        <v>338</v>
      </c>
      <c r="H7" s="54" t="s">
        <v>326</v>
      </c>
      <c r="I7" s="54" t="s">
        <v>327</v>
      </c>
      <c r="J7" s="54" t="s">
        <v>328</v>
      </c>
    </row>
    <row r="8" spans="2:10">
      <c r="B8" s="68" t="s">
        <v>9</v>
      </c>
      <c r="C8" s="68" t="s">
        <v>10</v>
      </c>
      <c r="D8" s="6" t="s">
        <v>11</v>
      </c>
      <c r="E8" s="8"/>
      <c r="F8" s="8">
        <v>75948817</v>
      </c>
      <c r="G8" s="8"/>
      <c r="H8" s="8">
        <f>+E8+F8+G8</f>
        <v>75948817</v>
      </c>
      <c r="I8" s="7"/>
      <c r="J8" s="8">
        <f>H8-ABS(I8)</f>
        <v>75948817</v>
      </c>
    </row>
    <row r="9" spans="2:10">
      <c r="B9" s="69"/>
      <c r="C9" s="69"/>
      <c r="D9" s="9" t="s">
        <v>12</v>
      </c>
      <c r="E9" s="11"/>
      <c r="F9" s="11"/>
      <c r="G9" s="11"/>
      <c r="H9" s="11">
        <f t="shared" ref="H9:H72" si="0">+E9+F9+G9</f>
        <v>0</v>
      </c>
      <c r="I9" s="10"/>
      <c r="J9" s="11">
        <f t="shared" ref="J9:J71" si="1">H9-ABS(I9)</f>
        <v>0</v>
      </c>
    </row>
    <row r="10" spans="2:10">
      <c r="B10" s="69"/>
      <c r="C10" s="69"/>
      <c r="D10" s="9" t="s">
        <v>13</v>
      </c>
      <c r="E10" s="11"/>
      <c r="F10" s="11"/>
      <c r="G10" s="11"/>
      <c r="H10" s="11">
        <f t="shared" si="0"/>
        <v>0</v>
      </c>
      <c r="I10" s="10"/>
      <c r="J10" s="11">
        <f t="shared" si="1"/>
        <v>0</v>
      </c>
    </row>
    <row r="11" spans="2:10">
      <c r="B11" s="69"/>
      <c r="C11" s="69"/>
      <c r="D11" s="9" t="s">
        <v>14</v>
      </c>
      <c r="E11" s="11"/>
      <c r="F11" s="11"/>
      <c r="G11" s="11"/>
      <c r="H11" s="11">
        <f t="shared" si="0"/>
        <v>0</v>
      </c>
      <c r="I11" s="10"/>
      <c r="J11" s="11">
        <f t="shared" si="1"/>
        <v>0</v>
      </c>
    </row>
    <row r="12" spans="2:10">
      <c r="B12" s="69"/>
      <c r="C12" s="69"/>
      <c r="D12" s="9" t="s">
        <v>15</v>
      </c>
      <c r="E12" s="11">
        <v>49080087</v>
      </c>
      <c r="F12" s="11"/>
      <c r="G12" s="11"/>
      <c r="H12" s="11">
        <f t="shared" si="0"/>
        <v>49080087</v>
      </c>
      <c r="I12" s="10"/>
      <c r="J12" s="11">
        <f t="shared" si="1"/>
        <v>49080087</v>
      </c>
    </row>
    <row r="13" spans="2:10">
      <c r="B13" s="69"/>
      <c r="C13" s="69"/>
      <c r="D13" s="9" t="s">
        <v>16</v>
      </c>
      <c r="E13" s="11"/>
      <c r="F13" s="11"/>
      <c r="G13" s="11"/>
      <c r="H13" s="11">
        <f t="shared" si="0"/>
        <v>0</v>
      </c>
      <c r="I13" s="10"/>
      <c r="J13" s="11">
        <f t="shared" si="1"/>
        <v>0</v>
      </c>
    </row>
    <row r="14" spans="2:10">
      <c r="B14" s="69"/>
      <c r="C14" s="69"/>
      <c r="D14" s="9" t="s">
        <v>17</v>
      </c>
      <c r="E14" s="11"/>
      <c r="F14" s="11"/>
      <c r="G14" s="11"/>
      <c r="H14" s="11">
        <f t="shared" si="0"/>
        <v>0</v>
      </c>
      <c r="I14" s="10"/>
      <c r="J14" s="11">
        <f t="shared" si="1"/>
        <v>0</v>
      </c>
    </row>
    <row r="15" spans="2:10">
      <c r="B15" s="69"/>
      <c r="C15" s="69"/>
      <c r="D15" s="9" t="s">
        <v>18</v>
      </c>
      <c r="E15" s="11">
        <v>180</v>
      </c>
      <c r="F15" s="11">
        <v>405</v>
      </c>
      <c r="G15" s="11">
        <v>4</v>
      </c>
      <c r="H15" s="11">
        <f t="shared" si="0"/>
        <v>589</v>
      </c>
      <c r="I15" s="10"/>
      <c r="J15" s="11">
        <f t="shared" si="1"/>
        <v>589</v>
      </c>
    </row>
    <row r="16" spans="2:10">
      <c r="B16" s="69"/>
      <c r="C16" s="69"/>
      <c r="D16" s="9" t="s">
        <v>19</v>
      </c>
      <c r="E16" s="11"/>
      <c r="F16" s="11"/>
      <c r="G16" s="11"/>
      <c r="H16" s="11">
        <f t="shared" si="0"/>
        <v>0</v>
      </c>
      <c r="I16" s="10"/>
      <c r="J16" s="11">
        <f t="shared" si="1"/>
        <v>0</v>
      </c>
    </row>
    <row r="17" spans="2:10">
      <c r="B17" s="69"/>
      <c r="C17" s="69"/>
      <c r="D17" s="9" t="s">
        <v>20</v>
      </c>
      <c r="E17" s="11">
        <v>12500</v>
      </c>
      <c r="F17" s="11">
        <v>407664</v>
      </c>
      <c r="G17" s="11">
        <v>123862</v>
      </c>
      <c r="H17" s="11">
        <f t="shared" si="0"/>
        <v>544026</v>
      </c>
      <c r="I17" s="10"/>
      <c r="J17" s="11">
        <f t="shared" si="1"/>
        <v>544026</v>
      </c>
    </row>
    <row r="18" spans="2:10">
      <c r="B18" s="69"/>
      <c r="C18" s="69"/>
      <c r="D18" s="9" t="s">
        <v>21</v>
      </c>
      <c r="E18" s="11"/>
      <c r="F18" s="11"/>
      <c r="G18" s="11"/>
      <c r="H18" s="11">
        <f t="shared" si="0"/>
        <v>0</v>
      </c>
      <c r="I18" s="12"/>
      <c r="J18" s="11">
        <f t="shared" si="1"/>
        <v>0</v>
      </c>
    </row>
    <row r="19" spans="2:10">
      <c r="B19" s="69"/>
      <c r="C19" s="70"/>
      <c r="D19" s="13" t="s">
        <v>22</v>
      </c>
      <c r="E19" s="15">
        <f>+E8+E9+E10+E11+E12+E13+E14+E15+E16+E17+E18</f>
        <v>49092767</v>
      </c>
      <c r="F19" s="15">
        <f>+F8+F9+F10+F11+F12+F13+F14+F15+F16+F17+F18</f>
        <v>76356886</v>
      </c>
      <c r="G19" s="15">
        <f>+G8+G9+G10+G11+G12+G13+G14+G15+G16+G17+G18</f>
        <v>123866</v>
      </c>
      <c r="H19" s="15">
        <f t="shared" si="0"/>
        <v>125573519</v>
      </c>
      <c r="I19" s="14">
        <f>+I8+I9+I10+I11+I12+I13+I14+I15+I16+I17+I18</f>
        <v>0</v>
      </c>
      <c r="J19" s="15">
        <f t="shared" si="1"/>
        <v>125573519</v>
      </c>
    </row>
    <row r="20" spans="2:10">
      <c r="B20" s="69"/>
      <c r="C20" s="68" t="s">
        <v>23</v>
      </c>
      <c r="D20" s="9" t="s">
        <v>24</v>
      </c>
      <c r="E20" s="11">
        <v>37947558</v>
      </c>
      <c r="F20" s="11">
        <v>44546570</v>
      </c>
      <c r="G20" s="11"/>
      <c r="H20" s="11">
        <f t="shared" si="0"/>
        <v>82494128</v>
      </c>
      <c r="I20" s="7"/>
      <c r="J20" s="11">
        <f t="shared" si="1"/>
        <v>82494128</v>
      </c>
    </row>
    <row r="21" spans="2:10">
      <c r="B21" s="69"/>
      <c r="C21" s="69"/>
      <c r="D21" s="9" t="s">
        <v>25</v>
      </c>
      <c r="E21" s="11">
        <v>1647800</v>
      </c>
      <c r="F21" s="11"/>
      <c r="G21" s="11">
        <v>177349</v>
      </c>
      <c r="H21" s="11">
        <f t="shared" si="0"/>
        <v>1825149</v>
      </c>
      <c r="I21" s="10"/>
      <c r="J21" s="11">
        <f t="shared" si="1"/>
        <v>1825149</v>
      </c>
    </row>
    <row r="22" spans="2:10">
      <c r="B22" s="69"/>
      <c r="C22" s="69"/>
      <c r="D22" s="9" t="s">
        <v>26</v>
      </c>
      <c r="E22" s="11">
        <v>9854763</v>
      </c>
      <c r="F22" s="11">
        <v>27322371</v>
      </c>
      <c r="G22" s="11">
        <v>170825</v>
      </c>
      <c r="H22" s="11">
        <f t="shared" si="0"/>
        <v>37347959</v>
      </c>
      <c r="I22" s="10"/>
      <c r="J22" s="11">
        <f t="shared" si="1"/>
        <v>37347959</v>
      </c>
    </row>
    <row r="23" spans="2:10">
      <c r="B23" s="69"/>
      <c r="C23" s="69"/>
      <c r="D23" s="9" t="s">
        <v>27</v>
      </c>
      <c r="E23" s="11"/>
      <c r="F23" s="11"/>
      <c r="G23" s="11"/>
      <c r="H23" s="11">
        <f t="shared" si="0"/>
        <v>0</v>
      </c>
      <c r="I23" s="10"/>
      <c r="J23" s="11">
        <f t="shared" si="1"/>
        <v>0</v>
      </c>
    </row>
    <row r="24" spans="2:10">
      <c r="B24" s="69"/>
      <c r="C24" s="69"/>
      <c r="D24" s="9" t="s">
        <v>28</v>
      </c>
      <c r="E24" s="11"/>
      <c r="F24" s="11"/>
      <c r="G24" s="11"/>
      <c r="H24" s="11">
        <f t="shared" si="0"/>
        <v>0</v>
      </c>
      <c r="I24" s="10"/>
      <c r="J24" s="11">
        <f t="shared" si="1"/>
        <v>0</v>
      </c>
    </row>
    <row r="25" spans="2:10">
      <c r="B25" s="69"/>
      <c r="C25" s="69"/>
      <c r="D25" s="9" t="s">
        <v>29</v>
      </c>
      <c r="E25" s="11"/>
      <c r="F25" s="11"/>
      <c r="G25" s="11"/>
      <c r="H25" s="11">
        <f t="shared" si="0"/>
        <v>0</v>
      </c>
      <c r="I25" s="10"/>
      <c r="J25" s="11">
        <f t="shared" si="1"/>
        <v>0</v>
      </c>
    </row>
    <row r="26" spans="2:10">
      <c r="B26" s="69"/>
      <c r="C26" s="69"/>
      <c r="D26" s="9" t="s">
        <v>30</v>
      </c>
      <c r="E26" s="11"/>
      <c r="F26" s="11"/>
      <c r="G26" s="11"/>
      <c r="H26" s="11">
        <f t="shared" si="0"/>
        <v>0</v>
      </c>
      <c r="I26" s="10"/>
      <c r="J26" s="11">
        <f t="shared" si="1"/>
        <v>0</v>
      </c>
    </row>
    <row r="27" spans="2:10">
      <c r="B27" s="69"/>
      <c r="C27" s="69"/>
      <c r="D27" s="9" t="s">
        <v>31</v>
      </c>
      <c r="E27" s="11"/>
      <c r="F27" s="11"/>
      <c r="G27" s="11"/>
      <c r="H27" s="11">
        <f t="shared" si="0"/>
        <v>0</v>
      </c>
      <c r="I27" s="10"/>
      <c r="J27" s="11">
        <f t="shared" si="1"/>
        <v>0</v>
      </c>
    </row>
    <row r="28" spans="2:10">
      <c r="B28" s="69"/>
      <c r="C28" s="69"/>
      <c r="D28" s="9" t="s">
        <v>32</v>
      </c>
      <c r="E28" s="11"/>
      <c r="F28" s="11"/>
      <c r="G28" s="11"/>
      <c r="H28" s="11">
        <f t="shared" si="0"/>
        <v>0</v>
      </c>
      <c r="I28" s="12"/>
      <c r="J28" s="11">
        <f t="shared" si="1"/>
        <v>0</v>
      </c>
    </row>
    <row r="29" spans="2:10">
      <c r="B29" s="69"/>
      <c r="C29" s="70"/>
      <c r="D29" s="13" t="s">
        <v>33</v>
      </c>
      <c r="E29" s="15">
        <f>+E20+E21+E22+E23+E24+E25+E26+E27+E28</f>
        <v>49450121</v>
      </c>
      <c r="F29" s="15">
        <f>+F20+F21+F22+F23+F24+F25+F26+F27+F28</f>
        <v>71868941</v>
      </c>
      <c r="G29" s="15">
        <f>+G20+G21+G22+G23+G24+G25+G26+G27+G28</f>
        <v>348174</v>
      </c>
      <c r="H29" s="15">
        <f t="shared" si="0"/>
        <v>121667236</v>
      </c>
      <c r="I29" s="14">
        <f>+I20+I21+I22+I23+I24+I25+I26+I27+I28</f>
        <v>0</v>
      </c>
      <c r="J29" s="15">
        <f t="shared" si="1"/>
        <v>121667236</v>
      </c>
    </row>
    <row r="30" spans="2:10">
      <c r="B30" s="70"/>
      <c r="C30" s="16" t="s">
        <v>34</v>
      </c>
      <c r="D30" s="17"/>
      <c r="E30" s="18">
        <f xml:space="preserve"> +E19 - E29</f>
        <v>-357354</v>
      </c>
      <c r="F30" s="18">
        <f xml:space="preserve"> +F19 - F29</f>
        <v>4487945</v>
      </c>
      <c r="G30" s="18">
        <f xml:space="preserve"> +G19 - G29</f>
        <v>-224308</v>
      </c>
      <c r="H30" s="18">
        <f t="shared" si="0"/>
        <v>3906283</v>
      </c>
      <c r="I30" s="14">
        <f xml:space="preserve"> +I19 - I29</f>
        <v>0</v>
      </c>
      <c r="J30" s="18">
        <f>J19-J29</f>
        <v>3906283</v>
      </c>
    </row>
    <row r="31" spans="2:10">
      <c r="B31" s="68" t="s">
        <v>35</v>
      </c>
      <c r="C31" s="68" t="s">
        <v>10</v>
      </c>
      <c r="D31" s="9" t="s">
        <v>36</v>
      </c>
      <c r="E31" s="11"/>
      <c r="F31" s="11"/>
      <c r="G31" s="11"/>
      <c r="H31" s="11">
        <f t="shared" si="0"/>
        <v>0</v>
      </c>
      <c r="I31" s="7"/>
      <c r="J31" s="11">
        <f t="shared" si="1"/>
        <v>0</v>
      </c>
    </row>
    <row r="32" spans="2:10">
      <c r="B32" s="69"/>
      <c r="C32" s="69"/>
      <c r="D32" s="9" t="s">
        <v>37</v>
      </c>
      <c r="E32" s="11"/>
      <c r="F32" s="11"/>
      <c r="G32" s="11"/>
      <c r="H32" s="11">
        <f t="shared" si="0"/>
        <v>0</v>
      </c>
      <c r="I32" s="10"/>
      <c r="J32" s="11">
        <f t="shared" si="1"/>
        <v>0</v>
      </c>
    </row>
    <row r="33" spans="2:10">
      <c r="B33" s="69"/>
      <c r="C33" s="69"/>
      <c r="D33" s="9" t="s">
        <v>38</v>
      </c>
      <c r="E33" s="11"/>
      <c r="F33" s="11"/>
      <c r="G33" s="11"/>
      <c r="H33" s="11">
        <f t="shared" si="0"/>
        <v>0</v>
      </c>
      <c r="I33" s="10"/>
      <c r="J33" s="11">
        <f t="shared" si="1"/>
        <v>0</v>
      </c>
    </row>
    <row r="34" spans="2:10">
      <c r="B34" s="69"/>
      <c r="C34" s="69"/>
      <c r="D34" s="9" t="s">
        <v>39</v>
      </c>
      <c r="E34" s="11"/>
      <c r="F34" s="11"/>
      <c r="G34" s="11"/>
      <c r="H34" s="11">
        <f t="shared" si="0"/>
        <v>0</v>
      </c>
      <c r="I34" s="10"/>
      <c r="J34" s="11">
        <f t="shared" si="1"/>
        <v>0</v>
      </c>
    </row>
    <row r="35" spans="2:10">
      <c r="B35" s="69"/>
      <c r="C35" s="69"/>
      <c r="D35" s="9" t="s">
        <v>40</v>
      </c>
      <c r="E35" s="11"/>
      <c r="F35" s="11"/>
      <c r="G35" s="11"/>
      <c r="H35" s="11">
        <f t="shared" si="0"/>
        <v>0</v>
      </c>
      <c r="I35" s="10"/>
      <c r="J35" s="11">
        <f t="shared" si="1"/>
        <v>0</v>
      </c>
    </row>
    <row r="36" spans="2:10">
      <c r="B36" s="69"/>
      <c r="C36" s="69"/>
      <c r="D36" s="9" t="s">
        <v>41</v>
      </c>
      <c r="E36" s="11"/>
      <c r="F36" s="11"/>
      <c r="G36" s="11"/>
      <c r="H36" s="11">
        <f t="shared" si="0"/>
        <v>0</v>
      </c>
      <c r="I36" s="12"/>
      <c r="J36" s="11">
        <f t="shared" si="1"/>
        <v>0</v>
      </c>
    </row>
    <row r="37" spans="2:10">
      <c r="B37" s="69"/>
      <c r="C37" s="70"/>
      <c r="D37" s="13" t="s">
        <v>42</v>
      </c>
      <c r="E37" s="15">
        <f>+E31+E32+E33+E34+E35+E36</f>
        <v>0</v>
      </c>
      <c r="F37" s="15">
        <f>+F31+F32+F33+F34+F35+F36</f>
        <v>0</v>
      </c>
      <c r="G37" s="15">
        <f>+G31+G32+G33+G34+G35+G36</f>
        <v>0</v>
      </c>
      <c r="H37" s="15">
        <f t="shared" si="0"/>
        <v>0</v>
      </c>
      <c r="I37" s="14">
        <f>+I31+I32+I33+I34+I35+I36</f>
        <v>0</v>
      </c>
      <c r="J37" s="15">
        <f t="shared" si="1"/>
        <v>0</v>
      </c>
    </row>
    <row r="38" spans="2:10">
      <c r="B38" s="69"/>
      <c r="C38" s="68" t="s">
        <v>23</v>
      </c>
      <c r="D38" s="9" t="s">
        <v>43</v>
      </c>
      <c r="E38" s="11"/>
      <c r="F38" s="11"/>
      <c r="G38" s="11"/>
      <c r="H38" s="11">
        <f t="shared" si="0"/>
        <v>0</v>
      </c>
      <c r="I38" s="7"/>
      <c r="J38" s="11">
        <f t="shared" si="1"/>
        <v>0</v>
      </c>
    </row>
    <row r="39" spans="2:10">
      <c r="B39" s="69"/>
      <c r="C39" s="69"/>
      <c r="D39" s="9" t="s">
        <v>44</v>
      </c>
      <c r="E39" s="11"/>
      <c r="F39" s="11"/>
      <c r="G39" s="11"/>
      <c r="H39" s="11">
        <f t="shared" si="0"/>
        <v>0</v>
      </c>
      <c r="I39" s="10"/>
      <c r="J39" s="11">
        <f t="shared" si="1"/>
        <v>0</v>
      </c>
    </row>
    <row r="40" spans="2:10">
      <c r="B40" s="69"/>
      <c r="C40" s="69"/>
      <c r="D40" s="9" t="s">
        <v>45</v>
      </c>
      <c r="E40" s="11"/>
      <c r="F40" s="11"/>
      <c r="G40" s="11"/>
      <c r="H40" s="11">
        <f t="shared" si="0"/>
        <v>0</v>
      </c>
      <c r="I40" s="10"/>
      <c r="J40" s="11">
        <f t="shared" si="1"/>
        <v>0</v>
      </c>
    </row>
    <row r="41" spans="2:10">
      <c r="B41" s="69"/>
      <c r="C41" s="69"/>
      <c r="D41" s="9" t="s">
        <v>46</v>
      </c>
      <c r="E41" s="11"/>
      <c r="F41" s="11"/>
      <c r="G41" s="11"/>
      <c r="H41" s="11">
        <f t="shared" si="0"/>
        <v>0</v>
      </c>
      <c r="I41" s="12"/>
      <c r="J41" s="11">
        <f t="shared" si="1"/>
        <v>0</v>
      </c>
    </row>
    <row r="42" spans="2:10">
      <c r="B42" s="69"/>
      <c r="C42" s="70"/>
      <c r="D42" s="13" t="s">
        <v>47</v>
      </c>
      <c r="E42" s="15">
        <f>+E38+E39+E40+E41</f>
        <v>0</v>
      </c>
      <c r="F42" s="15">
        <f>+F38+F39+F40+F41</f>
        <v>0</v>
      </c>
      <c r="G42" s="15">
        <f>+G38+G39+G40+G41</f>
        <v>0</v>
      </c>
      <c r="H42" s="15">
        <f t="shared" si="0"/>
        <v>0</v>
      </c>
      <c r="I42" s="14">
        <f>+I38+I39+I40+I41</f>
        <v>0</v>
      </c>
      <c r="J42" s="15">
        <f t="shared" si="1"/>
        <v>0</v>
      </c>
    </row>
    <row r="43" spans="2:10">
      <c r="B43" s="70"/>
      <c r="C43" s="19" t="s">
        <v>48</v>
      </c>
      <c r="D43" s="17"/>
      <c r="E43" s="18">
        <f xml:space="preserve"> +E37 - E42</f>
        <v>0</v>
      </c>
      <c r="F43" s="18">
        <f xml:space="preserve"> +F37 - F42</f>
        <v>0</v>
      </c>
      <c r="G43" s="18">
        <f xml:space="preserve"> +G37 - G42</f>
        <v>0</v>
      </c>
      <c r="H43" s="18">
        <f t="shared" si="0"/>
        <v>0</v>
      </c>
      <c r="I43" s="14">
        <f xml:space="preserve"> +I37 - I42</f>
        <v>0</v>
      </c>
      <c r="J43" s="18">
        <f>J37-J42</f>
        <v>0</v>
      </c>
    </row>
    <row r="44" spans="2:10">
      <c r="B44" s="68" t="s">
        <v>49</v>
      </c>
      <c r="C44" s="68" t="s">
        <v>10</v>
      </c>
      <c r="D44" s="9" t="s">
        <v>50</v>
      </c>
      <c r="E44" s="11"/>
      <c r="F44" s="11"/>
      <c r="G44" s="11"/>
      <c r="H44" s="11">
        <f t="shared" si="0"/>
        <v>0</v>
      </c>
      <c r="I44" s="7"/>
      <c r="J44" s="11">
        <f t="shared" si="1"/>
        <v>0</v>
      </c>
    </row>
    <row r="45" spans="2:10">
      <c r="B45" s="69"/>
      <c r="C45" s="69"/>
      <c r="D45" s="9" t="s">
        <v>51</v>
      </c>
      <c r="E45" s="11"/>
      <c r="F45" s="11"/>
      <c r="G45" s="11"/>
      <c r="H45" s="11">
        <f t="shared" si="0"/>
        <v>0</v>
      </c>
      <c r="I45" s="10"/>
      <c r="J45" s="11">
        <f t="shared" si="1"/>
        <v>0</v>
      </c>
    </row>
    <row r="46" spans="2:10">
      <c r="B46" s="69"/>
      <c r="C46" s="69"/>
      <c r="D46" s="9" t="s">
        <v>52</v>
      </c>
      <c r="E46" s="11"/>
      <c r="F46" s="11"/>
      <c r="G46" s="11"/>
      <c r="H46" s="11">
        <f t="shared" si="0"/>
        <v>0</v>
      </c>
      <c r="I46" s="10"/>
      <c r="J46" s="11">
        <f t="shared" si="1"/>
        <v>0</v>
      </c>
    </row>
    <row r="47" spans="2:10">
      <c r="B47" s="69"/>
      <c r="C47" s="69"/>
      <c r="D47" s="9" t="s">
        <v>53</v>
      </c>
      <c r="E47" s="11"/>
      <c r="F47" s="11"/>
      <c r="G47" s="11"/>
      <c r="H47" s="11">
        <f t="shared" si="0"/>
        <v>0</v>
      </c>
      <c r="I47" s="10"/>
      <c r="J47" s="11">
        <f t="shared" si="1"/>
        <v>0</v>
      </c>
    </row>
    <row r="48" spans="2:10">
      <c r="B48" s="69"/>
      <c r="C48" s="69"/>
      <c r="D48" s="9" t="s">
        <v>54</v>
      </c>
      <c r="E48" s="11"/>
      <c r="F48" s="11"/>
      <c r="G48" s="11"/>
      <c r="H48" s="11">
        <f t="shared" si="0"/>
        <v>0</v>
      </c>
      <c r="I48" s="10"/>
      <c r="J48" s="11">
        <f t="shared" si="1"/>
        <v>0</v>
      </c>
    </row>
    <row r="49" spans="2:10">
      <c r="B49" s="69"/>
      <c r="C49" s="69"/>
      <c r="D49" s="9" t="s">
        <v>55</v>
      </c>
      <c r="E49" s="11"/>
      <c r="F49" s="11"/>
      <c r="G49" s="11"/>
      <c r="H49" s="11">
        <f t="shared" si="0"/>
        <v>0</v>
      </c>
      <c r="I49" s="10"/>
      <c r="J49" s="11">
        <f t="shared" si="1"/>
        <v>0</v>
      </c>
    </row>
    <row r="50" spans="2:10">
      <c r="B50" s="69"/>
      <c r="C50" s="69"/>
      <c r="D50" s="9" t="s">
        <v>278</v>
      </c>
      <c r="E50" s="11"/>
      <c r="F50" s="11"/>
      <c r="G50" s="11"/>
      <c r="H50" s="11">
        <f t="shared" si="0"/>
        <v>0</v>
      </c>
      <c r="I50" s="10"/>
      <c r="J50" s="11">
        <f t="shared" si="1"/>
        <v>0</v>
      </c>
    </row>
    <row r="51" spans="2:10">
      <c r="B51" s="69"/>
      <c r="C51" s="69"/>
      <c r="D51" s="9" t="s">
        <v>329</v>
      </c>
      <c r="E51" s="11"/>
      <c r="F51" s="11"/>
      <c r="G51" s="11"/>
      <c r="H51" s="11">
        <f t="shared" si="0"/>
        <v>0</v>
      </c>
      <c r="I51" s="10"/>
      <c r="J51" s="11">
        <f t="shared" si="1"/>
        <v>0</v>
      </c>
    </row>
    <row r="52" spans="2:10">
      <c r="B52" s="69"/>
      <c r="C52" s="69"/>
      <c r="D52" s="9" t="s">
        <v>279</v>
      </c>
      <c r="E52" s="11"/>
      <c r="F52" s="11"/>
      <c r="G52" s="11"/>
      <c r="H52" s="11">
        <f t="shared" si="0"/>
        <v>0</v>
      </c>
      <c r="I52" s="10"/>
      <c r="J52" s="11">
        <f t="shared" si="1"/>
        <v>0</v>
      </c>
    </row>
    <row r="53" spans="2:10">
      <c r="B53" s="69"/>
      <c r="C53" s="69"/>
      <c r="D53" s="9" t="s">
        <v>330</v>
      </c>
      <c r="E53" s="11"/>
      <c r="F53" s="11"/>
      <c r="G53" s="11"/>
      <c r="H53" s="11">
        <f t="shared" si="0"/>
        <v>0</v>
      </c>
      <c r="I53" s="10"/>
      <c r="J53" s="11">
        <f t="shared" si="1"/>
        <v>0</v>
      </c>
    </row>
    <row r="54" spans="2:10">
      <c r="B54" s="69"/>
      <c r="C54" s="69"/>
      <c r="D54" s="9" t="s">
        <v>280</v>
      </c>
      <c r="E54" s="11">
        <v>357354</v>
      </c>
      <c r="F54" s="11"/>
      <c r="G54" s="11">
        <v>200000</v>
      </c>
      <c r="H54" s="11">
        <f t="shared" si="0"/>
        <v>557354</v>
      </c>
      <c r="I54" s="10"/>
      <c r="J54" s="11">
        <f t="shared" si="1"/>
        <v>557354</v>
      </c>
    </row>
    <row r="55" spans="2:10">
      <c r="B55" s="69"/>
      <c r="C55" s="69"/>
      <c r="D55" s="9" t="s">
        <v>331</v>
      </c>
      <c r="E55" s="11"/>
      <c r="F55" s="11"/>
      <c r="G55" s="11"/>
      <c r="H55" s="11">
        <f t="shared" si="0"/>
        <v>0</v>
      </c>
      <c r="I55" s="10"/>
      <c r="J55" s="11">
        <f t="shared" si="1"/>
        <v>0</v>
      </c>
    </row>
    <row r="56" spans="2:10">
      <c r="B56" s="69"/>
      <c r="C56" s="69"/>
      <c r="D56" s="9" t="s">
        <v>56</v>
      </c>
      <c r="E56" s="11"/>
      <c r="F56" s="11"/>
      <c r="G56" s="11"/>
      <c r="H56" s="11">
        <f t="shared" si="0"/>
        <v>0</v>
      </c>
      <c r="I56" s="12"/>
      <c r="J56" s="11">
        <f t="shared" si="1"/>
        <v>0</v>
      </c>
    </row>
    <row r="57" spans="2:10">
      <c r="B57" s="69"/>
      <c r="C57" s="70"/>
      <c r="D57" s="13" t="s">
        <v>57</v>
      </c>
      <c r="E57" s="15">
        <f>+E44+E45+E46+E47+E48+E49+E50+E51+E52+E53+E54+E55+E56</f>
        <v>357354</v>
      </c>
      <c r="F57" s="15">
        <f>+F44+F45+F46+F47+F48+F49+F50+F51+F52+F53+F54+F55+F56</f>
        <v>0</v>
      </c>
      <c r="G57" s="15">
        <f>+G44+G45+G46+G47+G48+G49+G50+G51+G52+G53+G54+G55+G56</f>
        <v>200000</v>
      </c>
      <c r="H57" s="15">
        <f t="shared" si="0"/>
        <v>557354</v>
      </c>
      <c r="I57" s="14">
        <f>+I44+I45+I46+I47+I48+I49+I50+I51+I52+I53+I54+I55+I56</f>
        <v>0</v>
      </c>
      <c r="J57" s="15">
        <f t="shared" si="1"/>
        <v>557354</v>
      </c>
    </row>
    <row r="58" spans="2:10">
      <c r="B58" s="69"/>
      <c r="C58" s="68" t="s">
        <v>23</v>
      </c>
      <c r="D58" s="9" t="s">
        <v>58</v>
      </c>
      <c r="E58" s="11"/>
      <c r="F58" s="11"/>
      <c r="G58" s="11"/>
      <c r="H58" s="11">
        <f t="shared" si="0"/>
        <v>0</v>
      </c>
      <c r="I58" s="7"/>
      <c r="J58" s="11">
        <f t="shared" si="1"/>
        <v>0</v>
      </c>
    </row>
    <row r="59" spans="2:10">
      <c r="B59" s="69"/>
      <c r="C59" s="69"/>
      <c r="D59" s="9" t="s">
        <v>59</v>
      </c>
      <c r="E59" s="11"/>
      <c r="F59" s="11"/>
      <c r="G59" s="11"/>
      <c r="H59" s="11">
        <f t="shared" si="0"/>
        <v>0</v>
      </c>
      <c r="I59" s="10"/>
      <c r="J59" s="11">
        <f t="shared" si="1"/>
        <v>0</v>
      </c>
    </row>
    <row r="60" spans="2:10">
      <c r="B60" s="69"/>
      <c r="C60" s="69"/>
      <c r="D60" s="9" t="s">
        <v>60</v>
      </c>
      <c r="E60" s="11"/>
      <c r="F60" s="11"/>
      <c r="G60" s="11"/>
      <c r="H60" s="11">
        <f t="shared" si="0"/>
        <v>0</v>
      </c>
      <c r="I60" s="10"/>
      <c r="J60" s="11">
        <f t="shared" si="1"/>
        <v>0</v>
      </c>
    </row>
    <row r="61" spans="2:10">
      <c r="B61" s="69"/>
      <c r="C61" s="69"/>
      <c r="D61" s="9" t="s">
        <v>61</v>
      </c>
      <c r="E61" s="11"/>
      <c r="F61" s="11"/>
      <c r="G61" s="11"/>
      <c r="H61" s="11">
        <f t="shared" si="0"/>
        <v>0</v>
      </c>
      <c r="I61" s="10"/>
      <c r="J61" s="11">
        <f t="shared" si="1"/>
        <v>0</v>
      </c>
    </row>
    <row r="62" spans="2:10">
      <c r="B62" s="69"/>
      <c r="C62" s="69"/>
      <c r="D62" s="9" t="s">
        <v>62</v>
      </c>
      <c r="E62" s="11"/>
      <c r="F62" s="11"/>
      <c r="G62" s="11"/>
      <c r="H62" s="11">
        <f t="shared" si="0"/>
        <v>0</v>
      </c>
      <c r="I62" s="10"/>
      <c r="J62" s="11">
        <f t="shared" si="1"/>
        <v>0</v>
      </c>
    </row>
    <row r="63" spans="2:10">
      <c r="B63" s="69"/>
      <c r="C63" s="69"/>
      <c r="D63" s="9" t="s">
        <v>63</v>
      </c>
      <c r="E63" s="11"/>
      <c r="F63" s="11"/>
      <c r="G63" s="11"/>
      <c r="H63" s="11">
        <f t="shared" si="0"/>
        <v>0</v>
      </c>
      <c r="I63" s="10"/>
      <c r="J63" s="11">
        <f t="shared" si="1"/>
        <v>0</v>
      </c>
    </row>
    <row r="64" spans="2:10">
      <c r="B64" s="69"/>
      <c r="C64" s="69"/>
      <c r="D64" s="9" t="s">
        <v>281</v>
      </c>
      <c r="E64" s="11"/>
      <c r="F64" s="11"/>
      <c r="G64" s="11"/>
      <c r="H64" s="11">
        <f t="shared" si="0"/>
        <v>0</v>
      </c>
      <c r="I64" s="10"/>
      <c r="J64" s="11">
        <f t="shared" si="1"/>
        <v>0</v>
      </c>
    </row>
    <row r="65" spans="2:10">
      <c r="B65" s="69"/>
      <c r="C65" s="69"/>
      <c r="D65" s="9" t="s">
        <v>332</v>
      </c>
      <c r="E65" s="11"/>
      <c r="F65" s="11"/>
      <c r="G65" s="11"/>
      <c r="H65" s="11">
        <f t="shared" si="0"/>
        <v>0</v>
      </c>
      <c r="I65" s="10"/>
      <c r="J65" s="11">
        <f t="shared" si="1"/>
        <v>0</v>
      </c>
    </row>
    <row r="66" spans="2:10">
      <c r="B66" s="69"/>
      <c r="C66" s="69"/>
      <c r="D66" s="9" t="s">
        <v>282</v>
      </c>
      <c r="E66" s="11"/>
      <c r="F66" s="11"/>
      <c r="G66" s="11"/>
      <c r="H66" s="11">
        <f t="shared" si="0"/>
        <v>0</v>
      </c>
      <c r="I66" s="10"/>
      <c r="J66" s="11">
        <f t="shared" si="1"/>
        <v>0</v>
      </c>
    </row>
    <row r="67" spans="2:10">
      <c r="B67" s="69"/>
      <c r="C67" s="69"/>
      <c r="D67" s="20" t="s">
        <v>333</v>
      </c>
      <c r="E67" s="21"/>
      <c r="F67" s="21"/>
      <c r="G67" s="21"/>
      <c r="H67" s="21">
        <f t="shared" si="0"/>
        <v>0</v>
      </c>
      <c r="I67" s="10"/>
      <c r="J67" s="21">
        <f t="shared" si="1"/>
        <v>0</v>
      </c>
    </row>
    <row r="68" spans="2:10">
      <c r="B68" s="69"/>
      <c r="C68" s="69"/>
      <c r="D68" s="20" t="s">
        <v>283</v>
      </c>
      <c r="E68" s="21"/>
      <c r="F68" s="21"/>
      <c r="G68" s="21"/>
      <c r="H68" s="21">
        <f t="shared" si="0"/>
        <v>0</v>
      </c>
      <c r="I68" s="10"/>
      <c r="J68" s="21">
        <f t="shared" si="1"/>
        <v>0</v>
      </c>
    </row>
    <row r="69" spans="2:10">
      <c r="B69" s="69"/>
      <c r="C69" s="69"/>
      <c r="D69" s="20" t="s">
        <v>334</v>
      </c>
      <c r="E69" s="21"/>
      <c r="F69" s="21"/>
      <c r="G69" s="21"/>
      <c r="H69" s="21">
        <f t="shared" si="0"/>
        <v>0</v>
      </c>
      <c r="I69" s="10"/>
      <c r="J69" s="21">
        <f t="shared" si="1"/>
        <v>0</v>
      </c>
    </row>
    <row r="70" spans="2:10">
      <c r="B70" s="69"/>
      <c r="C70" s="69"/>
      <c r="D70" s="20" t="s">
        <v>64</v>
      </c>
      <c r="E70" s="21"/>
      <c r="F70" s="21"/>
      <c r="G70" s="21"/>
      <c r="H70" s="21">
        <f t="shared" si="0"/>
        <v>0</v>
      </c>
      <c r="I70" s="12"/>
      <c r="J70" s="21">
        <f t="shared" si="1"/>
        <v>0</v>
      </c>
    </row>
    <row r="71" spans="2:10">
      <c r="B71" s="69"/>
      <c r="C71" s="70"/>
      <c r="D71" s="22" t="s">
        <v>65</v>
      </c>
      <c r="E71" s="23">
        <f>+E58+E59+E60+E61+E62+E63+E64+E65+E66+E67+E68+E69+E70</f>
        <v>0</v>
      </c>
      <c r="F71" s="23">
        <f>+F58+F59+F60+F61+F62+F63+F64+F65+F66+F67+F68+F69+F70</f>
        <v>0</v>
      </c>
      <c r="G71" s="23">
        <f>+G58+G59+G60+G61+G62+G63+G64+G65+G66+G67+G68+G69+G70</f>
        <v>0</v>
      </c>
      <c r="H71" s="23">
        <f t="shared" si="0"/>
        <v>0</v>
      </c>
      <c r="I71" s="14">
        <f>+I58+I59+I60+I61+I62+I63+I64+I65+I66+I67+I68+I69+I70</f>
        <v>0</v>
      </c>
      <c r="J71" s="23">
        <f t="shared" si="1"/>
        <v>0</v>
      </c>
    </row>
    <row r="72" spans="2:10">
      <c r="B72" s="70"/>
      <c r="C72" s="19" t="s">
        <v>66</v>
      </c>
      <c r="D72" s="17"/>
      <c r="E72" s="18">
        <f xml:space="preserve"> +E57 - E71</f>
        <v>357354</v>
      </c>
      <c r="F72" s="18">
        <f xml:space="preserve"> +F57 - F71</f>
        <v>0</v>
      </c>
      <c r="G72" s="18">
        <f xml:space="preserve"> +G57 - G71</f>
        <v>200000</v>
      </c>
      <c r="H72" s="18">
        <f t="shared" si="0"/>
        <v>557354</v>
      </c>
      <c r="I72" s="14">
        <f xml:space="preserve"> +I57 - I71</f>
        <v>0</v>
      </c>
      <c r="J72" s="18">
        <f>J57-J71</f>
        <v>557354</v>
      </c>
    </row>
    <row r="73" spans="2:10">
      <c r="B73" s="19" t="s">
        <v>284</v>
      </c>
      <c r="C73" s="16"/>
      <c r="D73" s="17"/>
      <c r="E73" s="18">
        <f xml:space="preserve"> +E30 +E43 +E72</f>
        <v>0</v>
      </c>
      <c r="F73" s="18">
        <f xml:space="preserve"> +F30 +F43 +F72</f>
        <v>4487945</v>
      </c>
      <c r="G73" s="18">
        <f xml:space="preserve"> +G30 +G43 +G72</f>
        <v>-24308</v>
      </c>
      <c r="H73" s="18">
        <f t="shared" ref="H73:H75" si="2">+E73+F73+G73</f>
        <v>4463637</v>
      </c>
      <c r="I73" s="14">
        <f xml:space="preserve"> +I30 +I43 +I72</f>
        <v>0</v>
      </c>
      <c r="J73" s="18">
        <f>J30+J43+J72</f>
        <v>4463637</v>
      </c>
    </row>
    <row r="74" spans="2:10">
      <c r="B74" s="19" t="s">
        <v>285</v>
      </c>
      <c r="C74" s="16"/>
      <c r="D74" s="17"/>
      <c r="E74" s="18"/>
      <c r="F74" s="18">
        <v>44824492</v>
      </c>
      <c r="G74" s="18">
        <v>637086</v>
      </c>
      <c r="H74" s="18">
        <f t="shared" si="2"/>
        <v>45461578</v>
      </c>
      <c r="I74" s="14"/>
      <c r="J74" s="18">
        <f t="shared" ref="J74" si="3">H74-ABS(I74)</f>
        <v>45461578</v>
      </c>
    </row>
    <row r="75" spans="2:10">
      <c r="B75" s="19" t="s">
        <v>286</v>
      </c>
      <c r="C75" s="16"/>
      <c r="D75" s="17"/>
      <c r="E75" s="18">
        <f xml:space="preserve"> +E73 +E74</f>
        <v>0</v>
      </c>
      <c r="F75" s="18">
        <f xml:space="preserve"> +F73 +F74</f>
        <v>49312437</v>
      </c>
      <c r="G75" s="18">
        <f xml:space="preserve"> +G73 +G74</f>
        <v>612778</v>
      </c>
      <c r="H75" s="18">
        <f t="shared" si="2"/>
        <v>49925215</v>
      </c>
      <c r="I75" s="14">
        <f xml:space="preserve"> +I73 +I74</f>
        <v>0</v>
      </c>
      <c r="J75" s="18">
        <f>J73+J74</f>
        <v>49925215</v>
      </c>
    </row>
  </sheetData>
  <mergeCells count="12">
    <mergeCell ref="B31:B43"/>
    <mergeCell ref="C31:C37"/>
    <mergeCell ref="C38:C42"/>
    <mergeCell ref="B44:B72"/>
    <mergeCell ref="C44:C57"/>
    <mergeCell ref="C58:C71"/>
    <mergeCell ref="B3:J3"/>
    <mergeCell ref="B5:J5"/>
    <mergeCell ref="B7:D7"/>
    <mergeCell ref="B8:B30"/>
    <mergeCell ref="C8:C19"/>
    <mergeCell ref="C20:C29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0F5E-DC3E-4F25-995A-D62244F401C2}">
  <sheetPr>
    <pageSetUpPr fitToPage="1"/>
  </sheetPr>
  <dimension ref="B2:V85"/>
  <sheetViews>
    <sheetView showGridLines="0" topLeftCell="L61" workbookViewId="0"/>
  </sheetViews>
  <sheetFormatPr defaultRowHeight="18.75"/>
  <cols>
    <col min="1" max="3" width="3" customWidth="1"/>
    <col min="4" max="4" width="59.125" customWidth="1"/>
    <col min="5" max="22" width="21.25" customWidth="1"/>
  </cols>
  <sheetData>
    <row r="2" spans="2:22" ht="2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3"/>
      <c r="V2" s="3" t="s">
        <v>339</v>
      </c>
    </row>
    <row r="3" spans="2:22" ht="21">
      <c r="B3" s="65" t="s">
        <v>340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"/>
      <c r="V4" s="2"/>
    </row>
    <row r="5" spans="2:22" ht="21">
      <c r="B5" s="66" t="s">
        <v>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2:2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4" t="s">
        <v>3</v>
      </c>
    </row>
    <row r="7" spans="2:22">
      <c r="B7" s="83" t="s">
        <v>4</v>
      </c>
      <c r="C7" s="84"/>
      <c r="D7" s="85"/>
      <c r="E7" s="53" t="s">
        <v>311</v>
      </c>
      <c r="F7" s="53" t="s">
        <v>312</v>
      </c>
      <c r="G7" s="53" t="s">
        <v>313</v>
      </c>
      <c r="H7" s="53" t="s">
        <v>314</v>
      </c>
      <c r="I7" s="53" t="s">
        <v>315</v>
      </c>
      <c r="J7" s="53" t="s">
        <v>316</v>
      </c>
      <c r="K7" s="53" t="s">
        <v>317</v>
      </c>
      <c r="L7" s="53" t="s">
        <v>318</v>
      </c>
      <c r="M7" s="53" t="s">
        <v>319</v>
      </c>
      <c r="N7" s="53" t="s">
        <v>320</v>
      </c>
      <c r="O7" s="53" t="s">
        <v>321</v>
      </c>
      <c r="P7" s="53" t="s">
        <v>322</v>
      </c>
      <c r="Q7" s="53" t="s">
        <v>323</v>
      </c>
      <c r="R7" s="53" t="s">
        <v>324</v>
      </c>
      <c r="S7" s="53" t="s">
        <v>325</v>
      </c>
      <c r="T7" s="54" t="s">
        <v>326</v>
      </c>
      <c r="U7" s="54" t="s">
        <v>327</v>
      </c>
      <c r="V7" s="54" t="s">
        <v>328</v>
      </c>
    </row>
    <row r="8" spans="2:22">
      <c r="B8" s="74" t="s">
        <v>76</v>
      </c>
      <c r="C8" s="74" t="s">
        <v>77</v>
      </c>
      <c r="D8" s="34" t="s">
        <v>78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>
        <v>497013375</v>
      </c>
      <c r="P8" s="35"/>
      <c r="Q8" s="35"/>
      <c r="R8" s="35"/>
      <c r="S8" s="35"/>
      <c r="T8" s="35">
        <f>+E8+F8+G8+H8+I8+J8+K8+L8+M8+N8+O8+P8+Q8+R8+S8</f>
        <v>497013375</v>
      </c>
      <c r="U8" s="7"/>
      <c r="V8" s="35">
        <f>T8-ABS(U8)</f>
        <v>497013375</v>
      </c>
    </row>
    <row r="9" spans="2:22">
      <c r="B9" s="75"/>
      <c r="C9" s="75"/>
      <c r="D9" s="36" t="s">
        <v>79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>
        <v>49730321</v>
      </c>
      <c r="Q9" s="21"/>
      <c r="R9" s="21"/>
      <c r="S9" s="21"/>
      <c r="T9" s="21">
        <f t="shared" ref="T9:T72" si="0">+E9+F9+G9+H9+I9+J9+K9+L9+M9+N9+O9+P9+Q9+R9+S9</f>
        <v>49730321</v>
      </c>
      <c r="U9" s="10"/>
      <c r="V9" s="21">
        <f t="shared" ref="V9:V72" si="1">T9-ABS(U9)</f>
        <v>49730321</v>
      </c>
    </row>
    <row r="10" spans="2:22">
      <c r="B10" s="75"/>
      <c r="C10" s="75"/>
      <c r="D10" s="36" t="s">
        <v>80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>
        <v>190574260</v>
      </c>
      <c r="R10" s="21">
        <v>222859195</v>
      </c>
      <c r="S10" s="21"/>
      <c r="T10" s="21">
        <f t="shared" si="0"/>
        <v>413433455</v>
      </c>
      <c r="U10" s="10"/>
      <c r="V10" s="21">
        <f t="shared" si="1"/>
        <v>413433455</v>
      </c>
    </row>
    <row r="11" spans="2:22">
      <c r="B11" s="75"/>
      <c r="C11" s="75"/>
      <c r="D11" s="36" t="s">
        <v>81</v>
      </c>
      <c r="E11" s="21"/>
      <c r="F11" s="21"/>
      <c r="G11" s="21"/>
      <c r="H11" s="21"/>
      <c r="I11" s="21"/>
      <c r="J11" s="21"/>
      <c r="K11" s="21">
        <v>45045034</v>
      </c>
      <c r="L11" s="21">
        <v>4946615</v>
      </c>
      <c r="M11" s="21">
        <v>6003479</v>
      </c>
      <c r="N11" s="21">
        <v>2965769</v>
      </c>
      <c r="O11" s="21"/>
      <c r="P11" s="21"/>
      <c r="Q11" s="21"/>
      <c r="R11" s="21"/>
      <c r="S11" s="21"/>
      <c r="T11" s="21">
        <f t="shared" si="0"/>
        <v>58960897</v>
      </c>
      <c r="U11" s="10">
        <v>3088002</v>
      </c>
      <c r="V11" s="21">
        <f t="shared" si="1"/>
        <v>55872895</v>
      </c>
    </row>
    <row r="12" spans="2:22">
      <c r="B12" s="75"/>
      <c r="C12" s="75"/>
      <c r="D12" s="36" t="s">
        <v>82</v>
      </c>
      <c r="E12" s="21"/>
      <c r="F12" s="21">
        <v>622371659</v>
      </c>
      <c r="G12" s="21">
        <v>39130975</v>
      </c>
      <c r="H12" s="21">
        <v>69340651</v>
      </c>
      <c r="I12" s="21">
        <v>36764000</v>
      </c>
      <c r="J12" s="21">
        <v>153677052</v>
      </c>
      <c r="K12" s="21">
        <v>113852867</v>
      </c>
      <c r="L12" s="21">
        <v>103363282</v>
      </c>
      <c r="M12" s="21">
        <v>43963712</v>
      </c>
      <c r="N12" s="21">
        <v>86633501</v>
      </c>
      <c r="O12" s="21"/>
      <c r="P12" s="21"/>
      <c r="Q12" s="21"/>
      <c r="R12" s="21"/>
      <c r="S12" s="21">
        <v>32638169</v>
      </c>
      <c r="T12" s="21">
        <f t="shared" si="0"/>
        <v>1301735868</v>
      </c>
      <c r="U12" s="10"/>
      <c r="V12" s="21">
        <f t="shared" si="1"/>
        <v>1301735868</v>
      </c>
    </row>
    <row r="13" spans="2:22">
      <c r="B13" s="75"/>
      <c r="C13" s="75"/>
      <c r="D13" s="36" t="s">
        <v>83</v>
      </c>
      <c r="E13" s="21"/>
      <c r="F13" s="21">
        <v>278000</v>
      </c>
      <c r="G13" s="21"/>
      <c r="H13" s="21"/>
      <c r="I13" s="21"/>
      <c r="J13" s="21"/>
      <c r="K13" s="21">
        <v>104000</v>
      </c>
      <c r="L13" s="21">
        <v>30000</v>
      </c>
      <c r="M13" s="21">
        <v>232878</v>
      </c>
      <c r="N13" s="21"/>
      <c r="O13" s="21">
        <v>385870</v>
      </c>
      <c r="P13" s="21">
        <v>10000</v>
      </c>
      <c r="Q13" s="21"/>
      <c r="R13" s="21"/>
      <c r="S13" s="21"/>
      <c r="T13" s="21">
        <f t="shared" si="0"/>
        <v>1040748</v>
      </c>
      <c r="U13" s="10"/>
      <c r="V13" s="21">
        <f t="shared" si="1"/>
        <v>1040748</v>
      </c>
    </row>
    <row r="14" spans="2:22">
      <c r="B14" s="75"/>
      <c r="C14" s="75"/>
      <c r="D14" s="36" t="s">
        <v>84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f t="shared" si="0"/>
        <v>0</v>
      </c>
      <c r="U14" s="12"/>
      <c r="V14" s="21">
        <f t="shared" si="1"/>
        <v>0</v>
      </c>
    </row>
    <row r="15" spans="2:22">
      <c r="B15" s="75"/>
      <c r="C15" s="76"/>
      <c r="D15" s="37" t="s">
        <v>85</v>
      </c>
      <c r="E15" s="23">
        <f t="shared" ref="E15:S15" si="2">+E8+E9+E10+E11+E12+E13+E14</f>
        <v>0</v>
      </c>
      <c r="F15" s="23">
        <f t="shared" si="2"/>
        <v>622649659</v>
      </c>
      <c r="G15" s="23">
        <f t="shared" si="2"/>
        <v>39130975</v>
      </c>
      <c r="H15" s="23">
        <f t="shared" si="2"/>
        <v>69340651</v>
      </c>
      <c r="I15" s="23">
        <f t="shared" si="2"/>
        <v>36764000</v>
      </c>
      <c r="J15" s="23">
        <f t="shared" si="2"/>
        <v>153677052</v>
      </c>
      <c r="K15" s="23">
        <f t="shared" si="2"/>
        <v>159001901</v>
      </c>
      <c r="L15" s="23">
        <f t="shared" si="2"/>
        <v>108339897</v>
      </c>
      <c r="M15" s="23">
        <f t="shared" si="2"/>
        <v>50200069</v>
      </c>
      <c r="N15" s="23">
        <f t="shared" si="2"/>
        <v>89599270</v>
      </c>
      <c r="O15" s="23">
        <f t="shared" si="2"/>
        <v>497399245</v>
      </c>
      <c r="P15" s="23">
        <f t="shared" si="2"/>
        <v>49740321</v>
      </c>
      <c r="Q15" s="23">
        <f t="shared" si="2"/>
        <v>190574260</v>
      </c>
      <c r="R15" s="23">
        <f t="shared" si="2"/>
        <v>222859195</v>
      </c>
      <c r="S15" s="23">
        <f t="shared" si="2"/>
        <v>32638169</v>
      </c>
      <c r="T15" s="23">
        <f t="shared" si="0"/>
        <v>2321914664</v>
      </c>
      <c r="U15" s="14">
        <f>+U8+U9+U10+U11+U12+U13+U14</f>
        <v>3088002</v>
      </c>
      <c r="V15" s="23">
        <f t="shared" si="1"/>
        <v>2318826662</v>
      </c>
    </row>
    <row r="16" spans="2:22">
      <c r="B16" s="75"/>
      <c r="C16" s="74" t="s">
        <v>86</v>
      </c>
      <c r="D16" s="36" t="s">
        <v>87</v>
      </c>
      <c r="E16" s="21">
        <v>625000</v>
      </c>
      <c r="F16" s="21">
        <v>347836146</v>
      </c>
      <c r="G16" s="21">
        <v>31042629</v>
      </c>
      <c r="H16" s="21">
        <v>58050206</v>
      </c>
      <c r="I16" s="21">
        <v>32736167</v>
      </c>
      <c r="J16" s="21">
        <v>129087857</v>
      </c>
      <c r="K16" s="21">
        <v>83542305</v>
      </c>
      <c r="L16" s="21">
        <v>86571974</v>
      </c>
      <c r="M16" s="21">
        <v>34419576</v>
      </c>
      <c r="N16" s="21">
        <v>65544611</v>
      </c>
      <c r="O16" s="21">
        <v>374825074</v>
      </c>
      <c r="P16" s="21">
        <v>21688160</v>
      </c>
      <c r="Q16" s="21">
        <v>146766106</v>
      </c>
      <c r="R16" s="21">
        <v>165587671</v>
      </c>
      <c r="S16" s="21">
        <v>23565420</v>
      </c>
      <c r="T16" s="21">
        <f t="shared" si="0"/>
        <v>1601888902</v>
      </c>
      <c r="U16" s="7"/>
      <c r="V16" s="21">
        <f t="shared" si="1"/>
        <v>1601888902</v>
      </c>
    </row>
    <row r="17" spans="2:22">
      <c r="B17" s="75"/>
      <c r="C17" s="75"/>
      <c r="D17" s="36" t="s">
        <v>88</v>
      </c>
      <c r="E17" s="21"/>
      <c r="F17" s="21">
        <v>93935035</v>
      </c>
      <c r="G17" s="21">
        <v>2592591</v>
      </c>
      <c r="H17" s="21">
        <v>6299874</v>
      </c>
      <c r="I17" s="21">
        <v>604005</v>
      </c>
      <c r="J17" s="21">
        <v>13733486</v>
      </c>
      <c r="K17" s="21">
        <v>9187364</v>
      </c>
      <c r="L17" s="21">
        <v>13724438</v>
      </c>
      <c r="M17" s="21">
        <v>1165517</v>
      </c>
      <c r="N17" s="21">
        <v>9658303</v>
      </c>
      <c r="O17" s="21">
        <v>82141964</v>
      </c>
      <c r="P17" s="21">
        <v>19431950</v>
      </c>
      <c r="Q17" s="21">
        <v>17842494</v>
      </c>
      <c r="R17" s="21">
        <v>22823002</v>
      </c>
      <c r="S17" s="21">
        <v>1847958</v>
      </c>
      <c r="T17" s="21">
        <f t="shared" si="0"/>
        <v>294987981</v>
      </c>
      <c r="U17" s="10">
        <v>2289277</v>
      </c>
      <c r="V17" s="21">
        <f t="shared" si="1"/>
        <v>292698704</v>
      </c>
    </row>
    <row r="18" spans="2:22">
      <c r="B18" s="75"/>
      <c r="C18" s="75"/>
      <c r="D18" s="36" t="s">
        <v>89</v>
      </c>
      <c r="E18" s="21">
        <v>617208</v>
      </c>
      <c r="F18" s="21">
        <v>50719530</v>
      </c>
      <c r="G18" s="21">
        <v>1757233</v>
      </c>
      <c r="H18" s="21">
        <v>7535999</v>
      </c>
      <c r="I18" s="21">
        <v>3362525</v>
      </c>
      <c r="J18" s="21">
        <v>11391950</v>
      </c>
      <c r="K18" s="21">
        <v>19743567</v>
      </c>
      <c r="L18" s="21">
        <v>14808793</v>
      </c>
      <c r="M18" s="21">
        <v>2581064</v>
      </c>
      <c r="N18" s="21">
        <v>9097258</v>
      </c>
      <c r="O18" s="21">
        <v>57329783</v>
      </c>
      <c r="P18" s="21">
        <v>13899675</v>
      </c>
      <c r="Q18" s="21">
        <v>5787358</v>
      </c>
      <c r="R18" s="21">
        <v>12197359</v>
      </c>
      <c r="S18" s="21">
        <v>728865</v>
      </c>
      <c r="T18" s="21">
        <f t="shared" si="0"/>
        <v>211558167</v>
      </c>
      <c r="U18" s="10">
        <v>879225</v>
      </c>
      <c r="V18" s="21">
        <f t="shared" si="1"/>
        <v>210678942</v>
      </c>
    </row>
    <row r="19" spans="2:22">
      <c r="B19" s="75"/>
      <c r="C19" s="75"/>
      <c r="D19" s="36" t="s">
        <v>90</v>
      </c>
      <c r="E19" s="21"/>
      <c r="F19" s="21"/>
      <c r="G19" s="21"/>
      <c r="H19" s="21"/>
      <c r="I19" s="21"/>
      <c r="J19" s="21"/>
      <c r="K19" s="21">
        <v>45045034</v>
      </c>
      <c r="L19" s="21">
        <v>4946615</v>
      </c>
      <c r="M19" s="21">
        <v>6003479</v>
      </c>
      <c r="N19" s="21">
        <v>2965769</v>
      </c>
      <c r="O19" s="21"/>
      <c r="P19" s="21"/>
      <c r="Q19" s="21"/>
      <c r="R19" s="21"/>
      <c r="S19" s="21"/>
      <c r="T19" s="21">
        <f t="shared" si="0"/>
        <v>58960897</v>
      </c>
      <c r="U19" s="10">
        <v>3500</v>
      </c>
      <c r="V19" s="21">
        <f t="shared" si="1"/>
        <v>58957397</v>
      </c>
    </row>
    <row r="20" spans="2:22">
      <c r="B20" s="75"/>
      <c r="C20" s="75"/>
      <c r="D20" s="36" t="s">
        <v>28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387399</v>
      </c>
      <c r="P20" s="21"/>
      <c r="Q20" s="21"/>
      <c r="R20" s="21"/>
      <c r="S20" s="21"/>
      <c r="T20" s="21">
        <f t="shared" si="0"/>
        <v>387399</v>
      </c>
      <c r="U20" s="10"/>
      <c r="V20" s="21">
        <f t="shared" si="1"/>
        <v>387399</v>
      </c>
    </row>
    <row r="21" spans="2:22">
      <c r="B21" s="75"/>
      <c r="C21" s="75"/>
      <c r="D21" s="36" t="s">
        <v>91</v>
      </c>
      <c r="E21" s="21">
        <v>1707316</v>
      </c>
      <c r="F21" s="21">
        <v>32384561</v>
      </c>
      <c r="G21" s="21">
        <v>2369503</v>
      </c>
      <c r="H21" s="21">
        <v>4907862</v>
      </c>
      <c r="I21" s="21"/>
      <c r="J21" s="21">
        <v>7332594</v>
      </c>
      <c r="K21" s="21">
        <v>6086736</v>
      </c>
      <c r="L21" s="21">
        <v>5597393</v>
      </c>
      <c r="M21" s="21">
        <v>2378012</v>
      </c>
      <c r="N21" s="21">
        <v>5022233</v>
      </c>
      <c r="O21" s="21">
        <v>37899610</v>
      </c>
      <c r="P21" s="21">
        <v>10769817</v>
      </c>
      <c r="Q21" s="21">
        <v>12774714</v>
      </c>
      <c r="R21" s="21">
        <v>13084860</v>
      </c>
      <c r="S21" s="21">
        <v>2821077</v>
      </c>
      <c r="T21" s="21">
        <f t="shared" si="0"/>
        <v>145136288</v>
      </c>
      <c r="U21" s="10"/>
      <c r="V21" s="21">
        <f t="shared" si="1"/>
        <v>145136288</v>
      </c>
    </row>
    <row r="22" spans="2:22">
      <c r="B22" s="75"/>
      <c r="C22" s="75"/>
      <c r="D22" s="36" t="s">
        <v>92</v>
      </c>
      <c r="E22" s="21">
        <v>-1026432</v>
      </c>
      <c r="F22" s="21">
        <v>-20230363</v>
      </c>
      <c r="G22" s="21">
        <v>-823416</v>
      </c>
      <c r="H22" s="21">
        <v>-390150</v>
      </c>
      <c r="I22" s="21"/>
      <c r="J22" s="21">
        <v>-274084</v>
      </c>
      <c r="K22" s="21">
        <v>-3553891</v>
      </c>
      <c r="L22" s="21">
        <v>-2390351</v>
      </c>
      <c r="M22" s="21"/>
      <c r="N22" s="21">
        <v>-2204615</v>
      </c>
      <c r="O22" s="21">
        <v>-28711616</v>
      </c>
      <c r="P22" s="21">
        <v>-7592173</v>
      </c>
      <c r="Q22" s="21">
        <v>-5972496</v>
      </c>
      <c r="R22" s="21">
        <v>-9540899</v>
      </c>
      <c r="S22" s="21">
        <v>-1096861</v>
      </c>
      <c r="T22" s="21">
        <f t="shared" si="0"/>
        <v>-83807347</v>
      </c>
      <c r="U22" s="10"/>
      <c r="V22" s="21">
        <f t="shared" si="1"/>
        <v>-83807347</v>
      </c>
    </row>
    <row r="23" spans="2:22">
      <c r="B23" s="75"/>
      <c r="C23" s="75"/>
      <c r="D23" s="36" t="s">
        <v>93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>
        <f t="shared" si="0"/>
        <v>0</v>
      </c>
      <c r="U23" s="10"/>
      <c r="V23" s="21">
        <f t="shared" si="1"/>
        <v>0</v>
      </c>
    </row>
    <row r="24" spans="2:22">
      <c r="B24" s="75"/>
      <c r="C24" s="75"/>
      <c r="D24" s="36" t="s">
        <v>94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>
        <f t="shared" si="0"/>
        <v>0</v>
      </c>
      <c r="U24" s="10"/>
      <c r="V24" s="21">
        <f t="shared" si="1"/>
        <v>0</v>
      </c>
    </row>
    <row r="25" spans="2:22">
      <c r="B25" s="75"/>
      <c r="C25" s="75"/>
      <c r="D25" s="36" t="s">
        <v>95</v>
      </c>
      <c r="E25" s="21"/>
      <c r="F25" s="21"/>
      <c r="G25" s="21"/>
      <c r="H25" s="21">
        <v>3849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>
        <f t="shared" si="0"/>
        <v>3849</v>
      </c>
      <c r="U25" s="10"/>
      <c r="V25" s="21">
        <f t="shared" si="1"/>
        <v>3849</v>
      </c>
    </row>
    <row r="26" spans="2:22">
      <c r="B26" s="75"/>
      <c r="C26" s="75"/>
      <c r="D26" s="36" t="s">
        <v>96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>
        <f t="shared" si="0"/>
        <v>0</v>
      </c>
      <c r="U26" s="10"/>
      <c r="V26" s="21">
        <f t="shared" si="1"/>
        <v>0</v>
      </c>
    </row>
    <row r="27" spans="2:22">
      <c r="B27" s="75"/>
      <c r="C27" s="75"/>
      <c r="D27" s="36" t="s">
        <v>97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>
        <v>540</v>
      </c>
      <c r="P27" s="21"/>
      <c r="Q27" s="21"/>
      <c r="R27" s="21"/>
      <c r="S27" s="21"/>
      <c r="T27" s="21">
        <f t="shared" si="0"/>
        <v>540</v>
      </c>
      <c r="U27" s="12"/>
      <c r="V27" s="21">
        <f t="shared" si="1"/>
        <v>540</v>
      </c>
    </row>
    <row r="28" spans="2:22">
      <c r="B28" s="75"/>
      <c r="C28" s="76"/>
      <c r="D28" s="37" t="s">
        <v>98</v>
      </c>
      <c r="E28" s="23">
        <f t="shared" ref="E28:S28" si="3">+E16+E17+E18+E19+E20+E21+E22+E23+E24+E25+E26+E27</f>
        <v>1923092</v>
      </c>
      <c r="F28" s="23">
        <f t="shared" si="3"/>
        <v>504644909</v>
      </c>
      <c r="G28" s="23">
        <f t="shared" si="3"/>
        <v>36938540</v>
      </c>
      <c r="H28" s="23">
        <f t="shared" si="3"/>
        <v>76407640</v>
      </c>
      <c r="I28" s="23">
        <f t="shared" si="3"/>
        <v>36702697</v>
      </c>
      <c r="J28" s="23">
        <f t="shared" si="3"/>
        <v>161271803</v>
      </c>
      <c r="K28" s="23">
        <f t="shared" si="3"/>
        <v>160051115</v>
      </c>
      <c r="L28" s="23">
        <f t="shared" si="3"/>
        <v>123258862</v>
      </c>
      <c r="M28" s="23">
        <f t="shared" si="3"/>
        <v>46547648</v>
      </c>
      <c r="N28" s="23">
        <f t="shared" si="3"/>
        <v>90083559</v>
      </c>
      <c r="O28" s="23">
        <f t="shared" si="3"/>
        <v>523872754</v>
      </c>
      <c r="P28" s="23">
        <f t="shared" si="3"/>
        <v>58197429</v>
      </c>
      <c r="Q28" s="23">
        <f t="shared" si="3"/>
        <v>177198176</v>
      </c>
      <c r="R28" s="23">
        <f t="shared" si="3"/>
        <v>204151993</v>
      </c>
      <c r="S28" s="23">
        <f t="shared" si="3"/>
        <v>27866459</v>
      </c>
      <c r="T28" s="23">
        <f t="shared" si="0"/>
        <v>2229116676</v>
      </c>
      <c r="U28" s="14">
        <f>+U16+U17+U18+U19+U20+U21+U22+U23+U24+U25+U26+U27</f>
        <v>3172002</v>
      </c>
      <c r="V28" s="23">
        <f t="shared" si="1"/>
        <v>2225944674</v>
      </c>
    </row>
    <row r="29" spans="2:22">
      <c r="B29" s="76"/>
      <c r="C29" s="19" t="s">
        <v>99</v>
      </c>
      <c r="D29" s="17"/>
      <c r="E29" s="18">
        <f t="shared" ref="E29:S29" si="4" xml:space="preserve"> +E15 - E28</f>
        <v>-1923092</v>
      </c>
      <c r="F29" s="18">
        <f t="shared" si="4"/>
        <v>118004750</v>
      </c>
      <c r="G29" s="18">
        <f t="shared" si="4"/>
        <v>2192435</v>
      </c>
      <c r="H29" s="18">
        <f t="shared" si="4"/>
        <v>-7066989</v>
      </c>
      <c r="I29" s="18">
        <f t="shared" si="4"/>
        <v>61303</v>
      </c>
      <c r="J29" s="18">
        <f t="shared" si="4"/>
        <v>-7594751</v>
      </c>
      <c r="K29" s="18">
        <f t="shared" si="4"/>
        <v>-1049214</v>
      </c>
      <c r="L29" s="18">
        <f t="shared" si="4"/>
        <v>-14918965</v>
      </c>
      <c r="M29" s="18">
        <f t="shared" si="4"/>
        <v>3652421</v>
      </c>
      <c r="N29" s="18">
        <f t="shared" si="4"/>
        <v>-484289</v>
      </c>
      <c r="O29" s="18">
        <f t="shared" si="4"/>
        <v>-26473509</v>
      </c>
      <c r="P29" s="18">
        <f t="shared" si="4"/>
        <v>-8457108</v>
      </c>
      <c r="Q29" s="18">
        <f t="shared" si="4"/>
        <v>13376084</v>
      </c>
      <c r="R29" s="18">
        <f t="shared" si="4"/>
        <v>18707202</v>
      </c>
      <c r="S29" s="18">
        <f t="shared" si="4"/>
        <v>4771710</v>
      </c>
      <c r="T29" s="18">
        <f t="shared" si="0"/>
        <v>92797988</v>
      </c>
      <c r="U29" s="14">
        <f xml:space="preserve"> +U15 - U28</f>
        <v>-84000</v>
      </c>
      <c r="V29" s="18">
        <f>V15-V28</f>
        <v>92881988</v>
      </c>
    </row>
    <row r="30" spans="2:22">
      <c r="B30" s="74" t="s">
        <v>100</v>
      </c>
      <c r="C30" s="74" t="s">
        <v>77</v>
      </c>
      <c r="D30" s="36" t="s">
        <v>101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>
        <f t="shared" si="0"/>
        <v>0</v>
      </c>
      <c r="U30" s="7"/>
      <c r="V30" s="21">
        <f t="shared" si="1"/>
        <v>0</v>
      </c>
    </row>
    <row r="31" spans="2:22">
      <c r="B31" s="75"/>
      <c r="C31" s="75"/>
      <c r="D31" s="36" t="s">
        <v>102</v>
      </c>
      <c r="E31" s="21">
        <v>717</v>
      </c>
      <c r="F31" s="21">
        <v>8514</v>
      </c>
      <c r="G31" s="21">
        <v>61</v>
      </c>
      <c r="H31" s="21">
        <v>787</v>
      </c>
      <c r="I31" s="21">
        <v>102</v>
      </c>
      <c r="J31" s="21">
        <v>500</v>
      </c>
      <c r="K31" s="21">
        <v>2971</v>
      </c>
      <c r="L31" s="21">
        <v>967</v>
      </c>
      <c r="M31" s="21">
        <v>185</v>
      </c>
      <c r="N31" s="21">
        <v>76</v>
      </c>
      <c r="O31" s="21">
        <v>2488</v>
      </c>
      <c r="P31" s="21">
        <v>97</v>
      </c>
      <c r="Q31" s="21">
        <v>791</v>
      </c>
      <c r="R31" s="21">
        <v>1161</v>
      </c>
      <c r="S31" s="21">
        <v>251</v>
      </c>
      <c r="T31" s="21">
        <f t="shared" si="0"/>
        <v>19668</v>
      </c>
      <c r="U31" s="10"/>
      <c r="V31" s="21">
        <f t="shared" si="1"/>
        <v>19668</v>
      </c>
    </row>
    <row r="32" spans="2:22">
      <c r="B32" s="75"/>
      <c r="C32" s="75"/>
      <c r="D32" s="36" t="s">
        <v>103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>
        <f t="shared" si="0"/>
        <v>0</v>
      </c>
      <c r="U32" s="10"/>
      <c r="V32" s="21">
        <f t="shared" si="1"/>
        <v>0</v>
      </c>
    </row>
    <row r="33" spans="2:22">
      <c r="B33" s="75"/>
      <c r="C33" s="75"/>
      <c r="D33" s="36" t="s">
        <v>104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>
        <f t="shared" si="0"/>
        <v>0</v>
      </c>
      <c r="U33" s="10"/>
      <c r="V33" s="21">
        <f t="shared" si="1"/>
        <v>0</v>
      </c>
    </row>
    <row r="34" spans="2:22">
      <c r="B34" s="75"/>
      <c r="C34" s="75"/>
      <c r="D34" s="36" t="s">
        <v>105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>
        <f t="shared" si="0"/>
        <v>0</v>
      </c>
      <c r="U34" s="10"/>
      <c r="V34" s="21">
        <f t="shared" si="1"/>
        <v>0</v>
      </c>
    </row>
    <row r="35" spans="2:22">
      <c r="B35" s="75"/>
      <c r="C35" s="75"/>
      <c r="D35" s="36" t="s">
        <v>106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>
        <f t="shared" si="0"/>
        <v>0</v>
      </c>
      <c r="U35" s="10"/>
      <c r="V35" s="21">
        <f t="shared" si="1"/>
        <v>0</v>
      </c>
    </row>
    <row r="36" spans="2:22">
      <c r="B36" s="75"/>
      <c r="C36" s="75"/>
      <c r="D36" s="36" t="s">
        <v>107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>
        <f t="shared" si="0"/>
        <v>0</v>
      </c>
      <c r="U36" s="10"/>
      <c r="V36" s="21">
        <f t="shared" si="1"/>
        <v>0</v>
      </c>
    </row>
    <row r="37" spans="2:22">
      <c r="B37" s="75"/>
      <c r="C37" s="75"/>
      <c r="D37" s="36" t="s">
        <v>108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>
        <f t="shared" si="0"/>
        <v>0</v>
      </c>
      <c r="U37" s="10"/>
      <c r="V37" s="21">
        <f t="shared" si="1"/>
        <v>0</v>
      </c>
    </row>
    <row r="38" spans="2:22">
      <c r="B38" s="75"/>
      <c r="C38" s="75"/>
      <c r="D38" s="36" t="s">
        <v>109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>
        <f t="shared" si="0"/>
        <v>0</v>
      </c>
      <c r="U38" s="10"/>
      <c r="V38" s="21">
        <f t="shared" si="1"/>
        <v>0</v>
      </c>
    </row>
    <row r="39" spans="2:22">
      <c r="B39" s="75"/>
      <c r="C39" s="75"/>
      <c r="D39" s="36" t="s">
        <v>110</v>
      </c>
      <c r="E39" s="21">
        <v>30769</v>
      </c>
      <c r="F39" s="21">
        <v>2717196</v>
      </c>
      <c r="G39" s="21">
        <v>237320</v>
      </c>
      <c r="H39" s="21">
        <v>1894778</v>
      </c>
      <c r="I39" s="21">
        <v>7810</v>
      </c>
      <c r="J39" s="21">
        <v>1516021</v>
      </c>
      <c r="K39" s="21">
        <v>1258699</v>
      </c>
      <c r="L39" s="21">
        <v>1022068</v>
      </c>
      <c r="M39" s="21">
        <v>99734</v>
      </c>
      <c r="N39" s="21">
        <v>693193</v>
      </c>
      <c r="O39" s="21">
        <v>1996915</v>
      </c>
      <c r="P39" s="21">
        <v>44670</v>
      </c>
      <c r="Q39" s="21">
        <v>2635344</v>
      </c>
      <c r="R39" s="21">
        <v>2994946</v>
      </c>
      <c r="S39" s="21">
        <v>299040</v>
      </c>
      <c r="T39" s="21">
        <f t="shared" si="0"/>
        <v>17448503</v>
      </c>
      <c r="U39" s="12">
        <v>84000</v>
      </c>
      <c r="V39" s="21">
        <f t="shared" si="1"/>
        <v>17364503</v>
      </c>
    </row>
    <row r="40" spans="2:22">
      <c r="B40" s="75"/>
      <c r="C40" s="76"/>
      <c r="D40" s="37" t="s">
        <v>111</v>
      </c>
      <c r="E40" s="23">
        <f t="shared" ref="E40:S40" si="5">+E30+E31+E32+E33+E34+E35+E36+E37+E38+E39</f>
        <v>31486</v>
      </c>
      <c r="F40" s="23">
        <f t="shared" si="5"/>
        <v>2725710</v>
      </c>
      <c r="G40" s="23">
        <f t="shared" si="5"/>
        <v>237381</v>
      </c>
      <c r="H40" s="23">
        <f t="shared" si="5"/>
        <v>1895565</v>
      </c>
      <c r="I40" s="23">
        <f t="shared" si="5"/>
        <v>7912</v>
      </c>
      <c r="J40" s="23">
        <f t="shared" si="5"/>
        <v>1516521</v>
      </c>
      <c r="K40" s="23">
        <f t="shared" si="5"/>
        <v>1261670</v>
      </c>
      <c r="L40" s="23">
        <f t="shared" si="5"/>
        <v>1023035</v>
      </c>
      <c r="M40" s="23">
        <f t="shared" si="5"/>
        <v>99919</v>
      </c>
      <c r="N40" s="23">
        <f t="shared" si="5"/>
        <v>693269</v>
      </c>
      <c r="O40" s="23">
        <f t="shared" si="5"/>
        <v>1999403</v>
      </c>
      <c r="P40" s="23">
        <f t="shared" si="5"/>
        <v>44767</v>
      </c>
      <c r="Q40" s="23">
        <f t="shared" si="5"/>
        <v>2636135</v>
      </c>
      <c r="R40" s="23">
        <f t="shared" si="5"/>
        <v>2996107</v>
      </c>
      <c r="S40" s="23">
        <f t="shared" si="5"/>
        <v>299291</v>
      </c>
      <c r="T40" s="23">
        <f t="shared" si="0"/>
        <v>17468171</v>
      </c>
      <c r="U40" s="14">
        <f>+U30+U31+U32+U33+U34+U35+U36+U37+U38+U39</f>
        <v>84000</v>
      </c>
      <c r="V40" s="23">
        <f t="shared" si="1"/>
        <v>17384171</v>
      </c>
    </row>
    <row r="41" spans="2:22">
      <c r="B41" s="75"/>
      <c r="C41" s="74" t="s">
        <v>86</v>
      </c>
      <c r="D41" s="36" t="s">
        <v>112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>
        <f t="shared" si="0"/>
        <v>0</v>
      </c>
      <c r="U41" s="7"/>
      <c r="V41" s="21">
        <f t="shared" si="1"/>
        <v>0</v>
      </c>
    </row>
    <row r="42" spans="2:22">
      <c r="B42" s="75"/>
      <c r="C42" s="75"/>
      <c r="D42" s="36" t="s">
        <v>113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>
        <f t="shared" si="0"/>
        <v>0</v>
      </c>
      <c r="U42" s="10"/>
      <c r="V42" s="21">
        <f t="shared" si="1"/>
        <v>0</v>
      </c>
    </row>
    <row r="43" spans="2:22">
      <c r="B43" s="75"/>
      <c r="C43" s="75"/>
      <c r="D43" s="36" t="s">
        <v>114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>
        <f t="shared" si="0"/>
        <v>0</v>
      </c>
      <c r="U43" s="10"/>
      <c r="V43" s="21">
        <f t="shared" si="1"/>
        <v>0</v>
      </c>
    </row>
    <row r="44" spans="2:22">
      <c r="B44" s="75"/>
      <c r="C44" s="75"/>
      <c r="D44" s="36" t="s">
        <v>115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>
        <f t="shared" si="0"/>
        <v>0</v>
      </c>
      <c r="U44" s="10"/>
      <c r="V44" s="21">
        <f t="shared" si="1"/>
        <v>0</v>
      </c>
    </row>
    <row r="45" spans="2:22">
      <c r="B45" s="75"/>
      <c r="C45" s="75"/>
      <c r="D45" s="36" t="s">
        <v>116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>
        <f t="shared" si="0"/>
        <v>0</v>
      </c>
      <c r="U45" s="10"/>
      <c r="V45" s="21">
        <f t="shared" si="1"/>
        <v>0</v>
      </c>
    </row>
    <row r="46" spans="2:22">
      <c r="B46" s="75"/>
      <c r="C46" s="75"/>
      <c r="D46" s="36" t="s">
        <v>117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>
        <f t="shared" si="0"/>
        <v>0</v>
      </c>
      <c r="U46" s="10"/>
      <c r="V46" s="21">
        <f t="shared" si="1"/>
        <v>0</v>
      </c>
    </row>
    <row r="47" spans="2:22">
      <c r="B47" s="75"/>
      <c r="C47" s="75"/>
      <c r="D47" s="36" t="s">
        <v>118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>
        <f t="shared" si="0"/>
        <v>0</v>
      </c>
      <c r="U47" s="10"/>
      <c r="V47" s="21">
        <f t="shared" si="1"/>
        <v>0</v>
      </c>
    </row>
    <row r="48" spans="2:22">
      <c r="B48" s="75"/>
      <c r="C48" s="75"/>
      <c r="D48" s="36" t="s">
        <v>119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>
        <f t="shared" si="0"/>
        <v>0</v>
      </c>
      <c r="U48" s="10"/>
      <c r="V48" s="21">
        <f t="shared" si="1"/>
        <v>0</v>
      </c>
    </row>
    <row r="49" spans="2:22">
      <c r="B49" s="75"/>
      <c r="C49" s="75"/>
      <c r="D49" s="36" t="s">
        <v>120</v>
      </c>
      <c r="E49" s="21"/>
      <c r="F49" s="21">
        <v>1980</v>
      </c>
      <c r="G49" s="21">
        <v>1320</v>
      </c>
      <c r="H49" s="21"/>
      <c r="I49" s="21"/>
      <c r="J49" s="21">
        <v>1212229</v>
      </c>
      <c r="K49" s="21">
        <v>18270</v>
      </c>
      <c r="L49" s="21">
        <v>613454</v>
      </c>
      <c r="M49" s="21"/>
      <c r="N49" s="21"/>
      <c r="O49" s="21">
        <v>6600</v>
      </c>
      <c r="P49" s="21"/>
      <c r="Q49" s="21">
        <v>1808050</v>
      </c>
      <c r="R49" s="21">
        <v>1826650</v>
      </c>
      <c r="S49" s="21">
        <v>270240</v>
      </c>
      <c r="T49" s="21">
        <f t="shared" si="0"/>
        <v>5758793</v>
      </c>
      <c r="U49" s="12"/>
      <c r="V49" s="21">
        <f t="shared" si="1"/>
        <v>5758793</v>
      </c>
    </row>
    <row r="50" spans="2:22">
      <c r="B50" s="75"/>
      <c r="C50" s="76"/>
      <c r="D50" s="37" t="s">
        <v>121</v>
      </c>
      <c r="E50" s="23">
        <f t="shared" ref="E50:S50" si="6">+E41+E42+E43+E44+E45+E46+E47+E48+E49</f>
        <v>0</v>
      </c>
      <c r="F50" s="23">
        <f t="shared" si="6"/>
        <v>1980</v>
      </c>
      <c r="G50" s="23">
        <f t="shared" si="6"/>
        <v>1320</v>
      </c>
      <c r="H50" s="23">
        <f t="shared" si="6"/>
        <v>0</v>
      </c>
      <c r="I50" s="23">
        <f t="shared" si="6"/>
        <v>0</v>
      </c>
      <c r="J50" s="23">
        <f t="shared" si="6"/>
        <v>1212229</v>
      </c>
      <c r="K50" s="23">
        <f t="shared" si="6"/>
        <v>18270</v>
      </c>
      <c r="L50" s="23">
        <f t="shared" si="6"/>
        <v>613454</v>
      </c>
      <c r="M50" s="23">
        <f t="shared" si="6"/>
        <v>0</v>
      </c>
      <c r="N50" s="23">
        <f t="shared" si="6"/>
        <v>0</v>
      </c>
      <c r="O50" s="23">
        <f t="shared" si="6"/>
        <v>6600</v>
      </c>
      <c r="P50" s="23">
        <f t="shared" si="6"/>
        <v>0</v>
      </c>
      <c r="Q50" s="23">
        <f t="shared" si="6"/>
        <v>1808050</v>
      </c>
      <c r="R50" s="23">
        <f t="shared" si="6"/>
        <v>1826650</v>
      </c>
      <c r="S50" s="23">
        <f t="shared" si="6"/>
        <v>270240</v>
      </c>
      <c r="T50" s="23">
        <f t="shared" si="0"/>
        <v>5758793</v>
      </c>
      <c r="U50" s="14">
        <f>+U41+U42+U43+U44+U45+U46+U47+U48+U49</f>
        <v>0</v>
      </c>
      <c r="V50" s="23">
        <f t="shared" si="1"/>
        <v>5758793</v>
      </c>
    </row>
    <row r="51" spans="2:22">
      <c r="B51" s="76"/>
      <c r="C51" s="19" t="s">
        <v>122</v>
      </c>
      <c r="D51" s="30"/>
      <c r="E51" s="38">
        <f t="shared" ref="E51:S51" si="7" xml:space="preserve"> +E40 - E50</f>
        <v>31486</v>
      </c>
      <c r="F51" s="38">
        <f t="shared" si="7"/>
        <v>2723730</v>
      </c>
      <c r="G51" s="38">
        <f t="shared" si="7"/>
        <v>236061</v>
      </c>
      <c r="H51" s="38">
        <f t="shared" si="7"/>
        <v>1895565</v>
      </c>
      <c r="I51" s="38">
        <f t="shared" si="7"/>
        <v>7912</v>
      </c>
      <c r="J51" s="38">
        <f t="shared" si="7"/>
        <v>304292</v>
      </c>
      <c r="K51" s="38">
        <f t="shared" si="7"/>
        <v>1243400</v>
      </c>
      <c r="L51" s="38">
        <f t="shared" si="7"/>
        <v>409581</v>
      </c>
      <c r="M51" s="38">
        <f t="shared" si="7"/>
        <v>99919</v>
      </c>
      <c r="N51" s="38">
        <f t="shared" si="7"/>
        <v>693269</v>
      </c>
      <c r="O51" s="38">
        <f t="shared" si="7"/>
        <v>1992803</v>
      </c>
      <c r="P51" s="38">
        <f t="shared" si="7"/>
        <v>44767</v>
      </c>
      <c r="Q51" s="38">
        <f t="shared" si="7"/>
        <v>828085</v>
      </c>
      <c r="R51" s="38">
        <f t="shared" si="7"/>
        <v>1169457</v>
      </c>
      <c r="S51" s="38">
        <f t="shared" si="7"/>
        <v>29051</v>
      </c>
      <c r="T51" s="38">
        <f t="shared" si="0"/>
        <v>11709378</v>
      </c>
      <c r="U51" s="14">
        <f xml:space="preserve"> +U40 - U50</f>
        <v>84000</v>
      </c>
      <c r="V51" s="38">
        <f>V40-V50</f>
        <v>11625378</v>
      </c>
    </row>
    <row r="52" spans="2:22">
      <c r="B52" s="19" t="s">
        <v>123</v>
      </c>
      <c r="C52" s="16"/>
      <c r="D52" s="17"/>
      <c r="E52" s="18">
        <f t="shared" ref="E52:S52" si="8" xml:space="preserve"> +E29 +E51</f>
        <v>-1891606</v>
      </c>
      <c r="F52" s="18">
        <f t="shared" si="8"/>
        <v>120728480</v>
      </c>
      <c r="G52" s="18">
        <f t="shared" si="8"/>
        <v>2428496</v>
      </c>
      <c r="H52" s="18">
        <f t="shared" si="8"/>
        <v>-5171424</v>
      </c>
      <c r="I52" s="18">
        <f t="shared" si="8"/>
        <v>69215</v>
      </c>
      <c r="J52" s="18">
        <f t="shared" si="8"/>
        <v>-7290459</v>
      </c>
      <c r="K52" s="18">
        <f t="shared" si="8"/>
        <v>194186</v>
      </c>
      <c r="L52" s="18">
        <f t="shared" si="8"/>
        <v>-14509384</v>
      </c>
      <c r="M52" s="18">
        <f t="shared" si="8"/>
        <v>3752340</v>
      </c>
      <c r="N52" s="18">
        <f t="shared" si="8"/>
        <v>208980</v>
      </c>
      <c r="O52" s="18">
        <f t="shared" si="8"/>
        <v>-24480706</v>
      </c>
      <c r="P52" s="18">
        <f t="shared" si="8"/>
        <v>-8412341</v>
      </c>
      <c r="Q52" s="18">
        <f t="shared" si="8"/>
        <v>14204169</v>
      </c>
      <c r="R52" s="18">
        <f t="shared" si="8"/>
        <v>19876659</v>
      </c>
      <c r="S52" s="18">
        <f t="shared" si="8"/>
        <v>4800761</v>
      </c>
      <c r="T52" s="18">
        <f t="shared" si="0"/>
        <v>104507366</v>
      </c>
      <c r="U52" s="14">
        <f xml:space="preserve"> +U29 +U51</f>
        <v>0</v>
      </c>
      <c r="V52" s="18">
        <f>V29+V51</f>
        <v>104507366</v>
      </c>
    </row>
    <row r="53" spans="2:22">
      <c r="B53" s="74" t="s">
        <v>124</v>
      </c>
      <c r="C53" s="74" t="s">
        <v>77</v>
      </c>
      <c r="D53" s="36" t="s">
        <v>125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>
        <f t="shared" si="0"/>
        <v>0</v>
      </c>
      <c r="U53" s="7"/>
      <c r="V53" s="21">
        <f t="shared" si="1"/>
        <v>0</v>
      </c>
    </row>
    <row r="54" spans="2:22">
      <c r="B54" s="75"/>
      <c r="C54" s="75"/>
      <c r="D54" s="36" t="s">
        <v>126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>
        <f t="shared" si="0"/>
        <v>0</v>
      </c>
      <c r="U54" s="10"/>
      <c r="V54" s="21">
        <f t="shared" si="1"/>
        <v>0</v>
      </c>
    </row>
    <row r="55" spans="2:22">
      <c r="B55" s="75"/>
      <c r="C55" s="75"/>
      <c r="D55" s="36" t="s">
        <v>127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>
        <f t="shared" si="0"/>
        <v>0</v>
      </c>
      <c r="U55" s="10"/>
      <c r="V55" s="21">
        <f t="shared" si="1"/>
        <v>0</v>
      </c>
    </row>
    <row r="56" spans="2:22">
      <c r="B56" s="75"/>
      <c r="C56" s="75"/>
      <c r="D56" s="36" t="s">
        <v>128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>
        <f t="shared" si="0"/>
        <v>0</v>
      </c>
      <c r="U56" s="10"/>
      <c r="V56" s="21">
        <f t="shared" si="1"/>
        <v>0</v>
      </c>
    </row>
    <row r="57" spans="2:22">
      <c r="B57" s="75"/>
      <c r="C57" s="75"/>
      <c r="D57" s="36" t="s">
        <v>129</v>
      </c>
      <c r="E57" s="21"/>
      <c r="F57" s="21"/>
      <c r="G57" s="21"/>
      <c r="H57" s="21"/>
      <c r="I57" s="21"/>
      <c r="J57" s="21"/>
      <c r="K57" s="21">
        <v>11000</v>
      </c>
      <c r="L57" s="21"/>
      <c r="M57" s="21"/>
      <c r="N57" s="21"/>
      <c r="O57" s="21"/>
      <c r="P57" s="21"/>
      <c r="Q57" s="21"/>
      <c r="R57" s="21"/>
      <c r="S57" s="21"/>
      <c r="T57" s="21">
        <f t="shared" si="0"/>
        <v>11000</v>
      </c>
      <c r="U57" s="10"/>
      <c r="V57" s="21">
        <f t="shared" si="1"/>
        <v>11000</v>
      </c>
    </row>
    <row r="58" spans="2:22">
      <c r="B58" s="75"/>
      <c r="C58" s="75"/>
      <c r="D58" s="36" t="s">
        <v>290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>
        <f t="shared" si="0"/>
        <v>0</v>
      </c>
      <c r="U58" s="10"/>
      <c r="V58" s="21">
        <f t="shared" si="1"/>
        <v>0</v>
      </c>
    </row>
    <row r="59" spans="2:22">
      <c r="B59" s="75"/>
      <c r="C59" s="75"/>
      <c r="D59" s="36" t="s">
        <v>341</v>
      </c>
      <c r="E59" s="21">
        <v>1050000</v>
      </c>
      <c r="F59" s="21">
        <v>4044614</v>
      </c>
      <c r="G59" s="21"/>
      <c r="H59" s="21"/>
      <c r="I59" s="21"/>
      <c r="J59" s="21">
        <v>3578000</v>
      </c>
      <c r="K59" s="21">
        <v>360000</v>
      </c>
      <c r="L59" s="21"/>
      <c r="M59" s="21"/>
      <c r="N59" s="21"/>
      <c r="O59" s="21"/>
      <c r="P59" s="21"/>
      <c r="Q59" s="21"/>
      <c r="R59" s="21"/>
      <c r="S59" s="21"/>
      <c r="T59" s="21">
        <f t="shared" si="0"/>
        <v>9032614</v>
      </c>
      <c r="U59" s="10">
        <v>9032614</v>
      </c>
      <c r="V59" s="21">
        <f t="shared" si="1"/>
        <v>0</v>
      </c>
    </row>
    <row r="60" spans="2:22">
      <c r="B60" s="75"/>
      <c r="C60" s="75"/>
      <c r="D60" s="36" t="s">
        <v>130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>
        <f t="shared" si="0"/>
        <v>0</v>
      </c>
      <c r="U60" s="10"/>
      <c r="V60" s="21">
        <f t="shared" si="1"/>
        <v>0</v>
      </c>
    </row>
    <row r="61" spans="2:22">
      <c r="B61" s="75"/>
      <c r="C61" s="75"/>
      <c r="D61" s="36" t="s">
        <v>289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>
        <f t="shared" si="0"/>
        <v>0</v>
      </c>
      <c r="U61" s="10"/>
      <c r="V61" s="21">
        <f t="shared" si="1"/>
        <v>0</v>
      </c>
    </row>
    <row r="62" spans="2:22">
      <c r="B62" s="75"/>
      <c r="C62" s="75"/>
      <c r="D62" s="36" t="s">
        <v>342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>
        <v>1216862</v>
      </c>
      <c r="P62" s="21">
        <v>47250</v>
      </c>
      <c r="Q62" s="21"/>
      <c r="R62" s="21"/>
      <c r="S62" s="21"/>
      <c r="T62" s="21">
        <f t="shared" si="0"/>
        <v>1264112</v>
      </c>
      <c r="U62" s="10">
        <v>1264112</v>
      </c>
      <c r="V62" s="21">
        <f t="shared" si="1"/>
        <v>0</v>
      </c>
    </row>
    <row r="63" spans="2:22">
      <c r="B63" s="75"/>
      <c r="C63" s="75"/>
      <c r="D63" s="36" t="s">
        <v>131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>
        <f t="shared" si="0"/>
        <v>0</v>
      </c>
      <c r="U63" s="12"/>
      <c r="V63" s="21">
        <f t="shared" si="1"/>
        <v>0</v>
      </c>
    </row>
    <row r="64" spans="2:22">
      <c r="B64" s="75"/>
      <c r="C64" s="76"/>
      <c r="D64" s="37" t="s">
        <v>132</v>
      </c>
      <c r="E64" s="23">
        <f t="shared" ref="E64:S64" si="9">+E53+E54+E55+E56+E57+E58+E59+E60+E61+E62+E63</f>
        <v>1050000</v>
      </c>
      <c r="F64" s="23">
        <f t="shared" si="9"/>
        <v>4044614</v>
      </c>
      <c r="G64" s="23">
        <f t="shared" si="9"/>
        <v>0</v>
      </c>
      <c r="H64" s="23">
        <f t="shared" si="9"/>
        <v>0</v>
      </c>
      <c r="I64" s="23">
        <f t="shared" si="9"/>
        <v>0</v>
      </c>
      <c r="J64" s="23">
        <f t="shared" si="9"/>
        <v>3578000</v>
      </c>
      <c r="K64" s="23">
        <f t="shared" si="9"/>
        <v>371000</v>
      </c>
      <c r="L64" s="23">
        <f t="shared" si="9"/>
        <v>0</v>
      </c>
      <c r="M64" s="23">
        <f t="shared" si="9"/>
        <v>0</v>
      </c>
      <c r="N64" s="23">
        <f t="shared" si="9"/>
        <v>0</v>
      </c>
      <c r="O64" s="23">
        <f t="shared" si="9"/>
        <v>1216862</v>
      </c>
      <c r="P64" s="23">
        <f t="shared" si="9"/>
        <v>47250</v>
      </c>
      <c r="Q64" s="23">
        <f t="shared" si="9"/>
        <v>0</v>
      </c>
      <c r="R64" s="23">
        <f t="shared" si="9"/>
        <v>0</v>
      </c>
      <c r="S64" s="23">
        <f t="shared" si="9"/>
        <v>0</v>
      </c>
      <c r="T64" s="23">
        <f t="shared" si="0"/>
        <v>10307726</v>
      </c>
      <c r="U64" s="14">
        <f>+U53+U54+U55+U56+U57+U58+U59+U60+U61+U62+U63</f>
        <v>10296726</v>
      </c>
      <c r="V64" s="23">
        <f t="shared" si="1"/>
        <v>11000</v>
      </c>
    </row>
    <row r="65" spans="2:22">
      <c r="B65" s="75"/>
      <c r="C65" s="74" t="s">
        <v>86</v>
      </c>
      <c r="D65" s="36" t="s">
        <v>133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>
        <f t="shared" si="0"/>
        <v>0</v>
      </c>
      <c r="U65" s="7"/>
      <c r="V65" s="21">
        <f t="shared" si="1"/>
        <v>0</v>
      </c>
    </row>
    <row r="66" spans="2:22">
      <c r="B66" s="75"/>
      <c r="C66" s="75"/>
      <c r="D66" s="36" t="s">
        <v>134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>
        <f t="shared" si="0"/>
        <v>0</v>
      </c>
      <c r="U66" s="10"/>
      <c r="V66" s="21">
        <f t="shared" si="1"/>
        <v>0</v>
      </c>
    </row>
    <row r="67" spans="2:22">
      <c r="B67" s="75"/>
      <c r="C67" s="75"/>
      <c r="D67" s="36" t="s">
        <v>135</v>
      </c>
      <c r="E67" s="21"/>
      <c r="F67" s="21">
        <v>1</v>
      </c>
      <c r="G67" s="21"/>
      <c r="H67" s="21">
        <v>15751</v>
      </c>
      <c r="I67" s="21"/>
      <c r="J67" s="21"/>
      <c r="K67" s="21">
        <v>1</v>
      </c>
      <c r="L67" s="21">
        <v>2</v>
      </c>
      <c r="M67" s="21"/>
      <c r="N67" s="21">
        <v>1</v>
      </c>
      <c r="O67" s="21">
        <v>324270</v>
      </c>
      <c r="P67" s="21"/>
      <c r="Q67" s="21">
        <v>1</v>
      </c>
      <c r="R67" s="21">
        <v>3</v>
      </c>
      <c r="S67" s="21"/>
      <c r="T67" s="21">
        <f t="shared" si="0"/>
        <v>340030</v>
      </c>
      <c r="U67" s="10"/>
      <c r="V67" s="21">
        <f t="shared" si="1"/>
        <v>340030</v>
      </c>
    </row>
    <row r="68" spans="2:22">
      <c r="B68" s="75"/>
      <c r="C68" s="75"/>
      <c r="D68" s="36" t="s">
        <v>136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>
        <f t="shared" si="0"/>
        <v>0</v>
      </c>
      <c r="U68" s="10"/>
      <c r="V68" s="21">
        <f t="shared" si="1"/>
        <v>0</v>
      </c>
    </row>
    <row r="69" spans="2:22">
      <c r="B69" s="75"/>
      <c r="C69" s="75"/>
      <c r="D69" s="36" t="s">
        <v>137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>
        <f t="shared" si="0"/>
        <v>0</v>
      </c>
      <c r="U69" s="10"/>
      <c r="V69" s="21">
        <f t="shared" si="1"/>
        <v>0</v>
      </c>
    </row>
    <row r="70" spans="2:22">
      <c r="B70" s="75"/>
      <c r="C70" s="75"/>
      <c r="D70" s="36" t="s">
        <v>138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>
        <f t="shared" si="0"/>
        <v>0</v>
      </c>
      <c r="U70" s="10"/>
      <c r="V70" s="21">
        <f t="shared" si="1"/>
        <v>0</v>
      </c>
    </row>
    <row r="71" spans="2:22">
      <c r="B71" s="75"/>
      <c r="C71" s="75"/>
      <c r="D71" s="36" t="s">
        <v>288</v>
      </c>
      <c r="E71" s="21"/>
      <c r="F71" s="21"/>
      <c r="G71" s="21"/>
      <c r="H71" s="21">
        <v>200000</v>
      </c>
      <c r="I71" s="21"/>
      <c r="J71" s="21"/>
      <c r="K71" s="21">
        <v>357354</v>
      </c>
      <c r="L71" s="21"/>
      <c r="M71" s="21"/>
      <c r="N71" s="21"/>
      <c r="O71" s="21"/>
      <c r="P71" s="21"/>
      <c r="Q71" s="21"/>
      <c r="R71" s="21"/>
      <c r="S71" s="21"/>
      <c r="T71" s="21">
        <f t="shared" si="0"/>
        <v>557354</v>
      </c>
      <c r="U71" s="10"/>
      <c r="V71" s="21">
        <f t="shared" si="1"/>
        <v>557354</v>
      </c>
    </row>
    <row r="72" spans="2:22">
      <c r="B72" s="75"/>
      <c r="C72" s="75"/>
      <c r="D72" s="36" t="s">
        <v>343</v>
      </c>
      <c r="E72" s="21">
        <v>1145752</v>
      </c>
      <c r="F72" s="21">
        <v>1210000</v>
      </c>
      <c r="G72" s="21">
        <v>1588060</v>
      </c>
      <c r="H72" s="21">
        <v>574430</v>
      </c>
      <c r="I72" s="21">
        <v>69215</v>
      </c>
      <c r="J72" s="21">
        <v>520289</v>
      </c>
      <c r="K72" s="21">
        <v>1059074</v>
      </c>
      <c r="L72" s="21">
        <v>685430</v>
      </c>
      <c r="M72" s="21">
        <v>585430</v>
      </c>
      <c r="N72" s="21">
        <v>685430</v>
      </c>
      <c r="O72" s="21">
        <v>381859</v>
      </c>
      <c r="P72" s="21"/>
      <c r="Q72" s="21">
        <v>243430</v>
      </c>
      <c r="R72" s="21">
        <v>174215</v>
      </c>
      <c r="S72" s="21">
        <v>110000</v>
      </c>
      <c r="T72" s="21">
        <f t="shared" si="0"/>
        <v>9032614</v>
      </c>
      <c r="U72" s="10">
        <v>9032614</v>
      </c>
      <c r="V72" s="21">
        <f t="shared" si="1"/>
        <v>0</v>
      </c>
    </row>
    <row r="73" spans="2:22">
      <c r="B73" s="75"/>
      <c r="C73" s="75"/>
      <c r="D73" s="36" t="s">
        <v>139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>
        <f t="shared" ref="T73:T85" si="10">+E73+F73+G73+H73+I73+J73+K73+L73+M73+N73+O73+P73+Q73+R73+S73</f>
        <v>0</v>
      </c>
      <c r="U73" s="10"/>
      <c r="V73" s="21">
        <f t="shared" ref="V73:V84" si="11">T73-ABS(U73)</f>
        <v>0</v>
      </c>
    </row>
    <row r="74" spans="2:22">
      <c r="B74" s="75"/>
      <c r="C74" s="75"/>
      <c r="D74" s="36" t="s">
        <v>287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>
        <f t="shared" si="10"/>
        <v>0</v>
      </c>
      <c r="U74" s="10"/>
      <c r="V74" s="21">
        <f t="shared" si="11"/>
        <v>0</v>
      </c>
    </row>
    <row r="75" spans="2:22">
      <c r="B75" s="75"/>
      <c r="C75" s="75"/>
      <c r="D75" s="36" t="s">
        <v>344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>
        <v>47250</v>
      </c>
      <c r="P75" s="21">
        <v>1216862</v>
      </c>
      <c r="Q75" s="21"/>
      <c r="R75" s="21"/>
      <c r="S75" s="21"/>
      <c r="T75" s="21">
        <f t="shared" si="10"/>
        <v>1264112</v>
      </c>
      <c r="U75" s="10">
        <v>1264112</v>
      </c>
      <c r="V75" s="21">
        <f t="shared" si="11"/>
        <v>0</v>
      </c>
    </row>
    <row r="76" spans="2:22">
      <c r="B76" s="75"/>
      <c r="C76" s="75"/>
      <c r="D76" s="36" t="s">
        <v>140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>
        <f t="shared" si="10"/>
        <v>0</v>
      </c>
      <c r="U76" s="12"/>
      <c r="V76" s="21">
        <f t="shared" si="11"/>
        <v>0</v>
      </c>
    </row>
    <row r="77" spans="2:22">
      <c r="B77" s="75"/>
      <c r="C77" s="76"/>
      <c r="D77" s="37" t="s">
        <v>141</v>
      </c>
      <c r="E77" s="23">
        <f t="shared" ref="E77:S77" si="12">+E65+E66+E67+E68+E69+E70+E71+E72+E73+E74+E75+E76</f>
        <v>1145752</v>
      </c>
      <c r="F77" s="23">
        <f t="shared" si="12"/>
        <v>1210001</v>
      </c>
      <c r="G77" s="23">
        <f t="shared" si="12"/>
        <v>1588060</v>
      </c>
      <c r="H77" s="23">
        <f t="shared" si="12"/>
        <v>790181</v>
      </c>
      <c r="I77" s="23">
        <f t="shared" si="12"/>
        <v>69215</v>
      </c>
      <c r="J77" s="23">
        <f t="shared" si="12"/>
        <v>520289</v>
      </c>
      <c r="K77" s="23">
        <f t="shared" si="12"/>
        <v>1416429</v>
      </c>
      <c r="L77" s="23">
        <f t="shared" si="12"/>
        <v>685432</v>
      </c>
      <c r="M77" s="23">
        <f t="shared" si="12"/>
        <v>585430</v>
      </c>
      <c r="N77" s="23">
        <f t="shared" si="12"/>
        <v>685431</v>
      </c>
      <c r="O77" s="23">
        <f t="shared" si="12"/>
        <v>753379</v>
      </c>
      <c r="P77" s="23">
        <f t="shared" si="12"/>
        <v>1216862</v>
      </c>
      <c r="Q77" s="23">
        <f t="shared" si="12"/>
        <v>243431</v>
      </c>
      <c r="R77" s="23">
        <f t="shared" si="12"/>
        <v>174218</v>
      </c>
      <c r="S77" s="23">
        <f t="shared" si="12"/>
        <v>110000</v>
      </c>
      <c r="T77" s="23">
        <f t="shared" si="10"/>
        <v>11194110</v>
      </c>
      <c r="U77" s="14">
        <f>+U65+U66+U67+U68+U69+U70+U71+U72+U73+U74+U75+U76</f>
        <v>10296726</v>
      </c>
      <c r="V77" s="23">
        <f t="shared" si="11"/>
        <v>897384</v>
      </c>
    </row>
    <row r="78" spans="2:22">
      <c r="B78" s="76"/>
      <c r="C78" s="24" t="s">
        <v>142</v>
      </c>
      <c r="D78" s="39"/>
      <c r="E78" s="40">
        <f t="shared" ref="E78:S78" si="13" xml:space="preserve"> +E64 - E77</f>
        <v>-95752</v>
      </c>
      <c r="F78" s="40">
        <f t="shared" si="13"/>
        <v>2834613</v>
      </c>
      <c r="G78" s="40">
        <f t="shared" si="13"/>
        <v>-1588060</v>
      </c>
      <c r="H78" s="40">
        <f t="shared" si="13"/>
        <v>-790181</v>
      </c>
      <c r="I78" s="40">
        <f t="shared" si="13"/>
        <v>-69215</v>
      </c>
      <c r="J78" s="40">
        <f t="shared" si="13"/>
        <v>3057711</v>
      </c>
      <c r="K78" s="40">
        <f t="shared" si="13"/>
        <v>-1045429</v>
      </c>
      <c r="L78" s="40">
        <f t="shared" si="13"/>
        <v>-685432</v>
      </c>
      <c r="M78" s="40">
        <f t="shared" si="13"/>
        <v>-585430</v>
      </c>
      <c r="N78" s="40">
        <f t="shared" si="13"/>
        <v>-685431</v>
      </c>
      <c r="O78" s="40">
        <f t="shared" si="13"/>
        <v>463483</v>
      </c>
      <c r="P78" s="40">
        <f t="shared" si="13"/>
        <v>-1169612</v>
      </c>
      <c r="Q78" s="40">
        <f t="shared" si="13"/>
        <v>-243431</v>
      </c>
      <c r="R78" s="40">
        <f t="shared" si="13"/>
        <v>-174218</v>
      </c>
      <c r="S78" s="40">
        <f t="shared" si="13"/>
        <v>-110000</v>
      </c>
      <c r="T78" s="40">
        <f t="shared" si="10"/>
        <v>-886384</v>
      </c>
      <c r="U78" s="14">
        <f xml:space="preserve"> +U64 - U77</f>
        <v>0</v>
      </c>
      <c r="V78" s="40">
        <f>V64-V77</f>
        <v>-886384</v>
      </c>
    </row>
    <row r="79" spans="2:22">
      <c r="B79" s="19" t="s">
        <v>143</v>
      </c>
      <c r="C79" s="41"/>
      <c r="D79" s="42"/>
      <c r="E79" s="43">
        <f t="shared" ref="E79:S79" si="14" xml:space="preserve"> +E52 +E78</f>
        <v>-1987358</v>
      </c>
      <c r="F79" s="43">
        <f t="shared" si="14"/>
        <v>123563093</v>
      </c>
      <c r="G79" s="43">
        <f t="shared" si="14"/>
        <v>840436</v>
      </c>
      <c r="H79" s="43">
        <f t="shared" si="14"/>
        <v>-5961605</v>
      </c>
      <c r="I79" s="43">
        <f t="shared" si="14"/>
        <v>0</v>
      </c>
      <c r="J79" s="43">
        <f t="shared" si="14"/>
        <v>-4232748</v>
      </c>
      <c r="K79" s="43">
        <f t="shared" si="14"/>
        <v>-851243</v>
      </c>
      <c r="L79" s="43">
        <f t="shared" si="14"/>
        <v>-15194816</v>
      </c>
      <c r="M79" s="43">
        <f t="shared" si="14"/>
        <v>3166910</v>
      </c>
      <c r="N79" s="43">
        <f t="shared" si="14"/>
        <v>-476451</v>
      </c>
      <c r="O79" s="43">
        <f t="shared" si="14"/>
        <v>-24017223</v>
      </c>
      <c r="P79" s="43">
        <f t="shared" si="14"/>
        <v>-9581953</v>
      </c>
      <c r="Q79" s="43">
        <f t="shared" si="14"/>
        <v>13960738</v>
      </c>
      <c r="R79" s="43">
        <f t="shared" si="14"/>
        <v>19702441</v>
      </c>
      <c r="S79" s="43">
        <f t="shared" si="14"/>
        <v>4690761</v>
      </c>
      <c r="T79" s="43">
        <f t="shared" si="10"/>
        <v>103620982</v>
      </c>
      <c r="U79" s="14">
        <f xml:space="preserve"> +U52 +U78</f>
        <v>0</v>
      </c>
      <c r="V79" s="43">
        <f>V52+V78</f>
        <v>103620982</v>
      </c>
    </row>
    <row r="80" spans="2:22">
      <c r="B80" s="71" t="s">
        <v>144</v>
      </c>
      <c r="C80" s="41" t="s">
        <v>145</v>
      </c>
      <c r="D80" s="42"/>
      <c r="E80" s="43">
        <v>273502327</v>
      </c>
      <c r="F80" s="43">
        <v>728456287</v>
      </c>
      <c r="G80" s="43">
        <v>4972910</v>
      </c>
      <c r="H80" s="43">
        <v>120294329</v>
      </c>
      <c r="I80" s="43">
        <v>4</v>
      </c>
      <c r="J80" s="43">
        <v>70508844</v>
      </c>
      <c r="K80" s="43">
        <v>248566496</v>
      </c>
      <c r="L80" s="43">
        <v>96489915</v>
      </c>
      <c r="M80" s="43">
        <v>18315850</v>
      </c>
      <c r="N80" s="43">
        <v>24121412</v>
      </c>
      <c r="O80" s="43">
        <v>416181524</v>
      </c>
      <c r="P80" s="43">
        <v>-46870227</v>
      </c>
      <c r="Q80" s="43">
        <v>410405724</v>
      </c>
      <c r="R80" s="43">
        <v>133225096</v>
      </c>
      <c r="S80" s="43">
        <v>28578009</v>
      </c>
      <c r="T80" s="43">
        <f t="shared" si="10"/>
        <v>2526748500</v>
      </c>
      <c r="U80" s="14"/>
      <c r="V80" s="43">
        <f t="shared" si="11"/>
        <v>2526748500</v>
      </c>
    </row>
    <row r="81" spans="2:22">
      <c r="B81" s="72"/>
      <c r="C81" s="41" t="s">
        <v>146</v>
      </c>
      <c r="D81" s="42"/>
      <c r="E81" s="43">
        <f t="shared" ref="E81:S81" si="15" xml:space="preserve"> +E79 +E80</f>
        <v>271514969</v>
      </c>
      <c r="F81" s="43">
        <f t="shared" si="15"/>
        <v>852019380</v>
      </c>
      <c r="G81" s="43">
        <f t="shared" si="15"/>
        <v>5813346</v>
      </c>
      <c r="H81" s="43">
        <f t="shared" si="15"/>
        <v>114332724</v>
      </c>
      <c r="I81" s="43">
        <f t="shared" si="15"/>
        <v>4</v>
      </c>
      <c r="J81" s="43">
        <f t="shared" si="15"/>
        <v>66276096</v>
      </c>
      <c r="K81" s="43">
        <f t="shared" si="15"/>
        <v>247715253</v>
      </c>
      <c r="L81" s="43">
        <f t="shared" si="15"/>
        <v>81295099</v>
      </c>
      <c r="M81" s="43">
        <f t="shared" si="15"/>
        <v>21482760</v>
      </c>
      <c r="N81" s="43">
        <f t="shared" si="15"/>
        <v>23644961</v>
      </c>
      <c r="O81" s="43">
        <f t="shared" si="15"/>
        <v>392164301</v>
      </c>
      <c r="P81" s="43">
        <f t="shared" si="15"/>
        <v>-56452180</v>
      </c>
      <c r="Q81" s="43">
        <f t="shared" si="15"/>
        <v>424366462</v>
      </c>
      <c r="R81" s="43">
        <f t="shared" si="15"/>
        <v>152927537</v>
      </c>
      <c r="S81" s="43">
        <f t="shared" si="15"/>
        <v>33268770</v>
      </c>
      <c r="T81" s="43">
        <f t="shared" si="10"/>
        <v>2630369482</v>
      </c>
      <c r="U81" s="14">
        <f xml:space="preserve"> +U79 +U80</f>
        <v>0</v>
      </c>
      <c r="V81" s="43">
        <f>V79+V80</f>
        <v>2630369482</v>
      </c>
    </row>
    <row r="82" spans="2:22">
      <c r="B82" s="72"/>
      <c r="C82" s="41" t="s">
        <v>147</v>
      </c>
      <c r="D82" s="42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>
        <f t="shared" si="10"/>
        <v>0</v>
      </c>
      <c r="U82" s="14"/>
      <c r="V82" s="43">
        <f t="shared" si="11"/>
        <v>0</v>
      </c>
    </row>
    <row r="83" spans="2:22">
      <c r="B83" s="72"/>
      <c r="C83" s="41" t="s">
        <v>148</v>
      </c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>
        <f t="shared" si="10"/>
        <v>0</v>
      </c>
      <c r="U83" s="14"/>
      <c r="V83" s="43">
        <f t="shared" si="11"/>
        <v>0</v>
      </c>
    </row>
    <row r="84" spans="2:22">
      <c r="B84" s="72"/>
      <c r="C84" s="41" t="s">
        <v>149</v>
      </c>
      <c r="D84" s="42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>
        <f t="shared" si="10"/>
        <v>0</v>
      </c>
      <c r="U84" s="14"/>
      <c r="V84" s="43">
        <f t="shared" si="11"/>
        <v>0</v>
      </c>
    </row>
    <row r="85" spans="2:22">
      <c r="B85" s="73"/>
      <c r="C85" s="41" t="s">
        <v>150</v>
      </c>
      <c r="D85" s="42"/>
      <c r="E85" s="43">
        <f t="shared" ref="E85:S85" si="16" xml:space="preserve"> +E81 +E82 +E83 - E84</f>
        <v>271514969</v>
      </c>
      <c r="F85" s="43">
        <f t="shared" si="16"/>
        <v>852019380</v>
      </c>
      <c r="G85" s="43">
        <f t="shared" si="16"/>
        <v>5813346</v>
      </c>
      <c r="H85" s="43">
        <f t="shared" si="16"/>
        <v>114332724</v>
      </c>
      <c r="I85" s="43">
        <f t="shared" si="16"/>
        <v>4</v>
      </c>
      <c r="J85" s="43">
        <f t="shared" si="16"/>
        <v>66276096</v>
      </c>
      <c r="K85" s="43">
        <f t="shared" si="16"/>
        <v>247715253</v>
      </c>
      <c r="L85" s="43">
        <f t="shared" si="16"/>
        <v>81295099</v>
      </c>
      <c r="M85" s="43">
        <f t="shared" si="16"/>
        <v>21482760</v>
      </c>
      <c r="N85" s="43">
        <f t="shared" si="16"/>
        <v>23644961</v>
      </c>
      <c r="O85" s="43">
        <f t="shared" si="16"/>
        <v>392164301</v>
      </c>
      <c r="P85" s="43">
        <f t="shared" si="16"/>
        <v>-56452180</v>
      </c>
      <c r="Q85" s="43">
        <f t="shared" si="16"/>
        <v>424366462</v>
      </c>
      <c r="R85" s="43">
        <f t="shared" si="16"/>
        <v>152927537</v>
      </c>
      <c r="S85" s="43">
        <f t="shared" si="16"/>
        <v>33268770</v>
      </c>
      <c r="T85" s="43">
        <f t="shared" si="10"/>
        <v>2630369482</v>
      </c>
      <c r="U85" s="14">
        <f xml:space="preserve"> +U81 +U82 +U83 - U84</f>
        <v>0</v>
      </c>
      <c r="V85" s="43">
        <f>V81+V82+V83-V84</f>
        <v>2630369482</v>
      </c>
    </row>
  </sheetData>
  <mergeCells count="13">
    <mergeCell ref="B80:B85"/>
    <mergeCell ref="B30:B51"/>
    <mergeCell ref="C30:C40"/>
    <mergeCell ref="C41:C50"/>
    <mergeCell ref="B53:B78"/>
    <mergeCell ref="C53:C64"/>
    <mergeCell ref="C65:C77"/>
    <mergeCell ref="B3:V3"/>
    <mergeCell ref="B5:V5"/>
    <mergeCell ref="B7:D7"/>
    <mergeCell ref="B8:B29"/>
    <mergeCell ref="C8:C15"/>
    <mergeCell ref="C16:C28"/>
  </mergeCells>
  <phoneticPr fontId="1"/>
  <pageMargins left="0.7" right="0.7" top="0.75" bottom="0.75" header="0.3" footer="0.3"/>
  <pageSetup paperSize="9" fitToHeight="0" orientation="portrait" r:id="rId1"/>
  <headerFooter>
    <oddHeader>&amp;L社会福祉法人　更生慈仁会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第一号第一様式</vt:lpstr>
      <vt:lpstr>第二号第一様式</vt:lpstr>
      <vt:lpstr>第三号第一様式</vt:lpstr>
      <vt:lpstr>第一号第二様式</vt:lpstr>
      <vt:lpstr>第二号第二様式</vt:lpstr>
      <vt:lpstr>第三号第二様式</vt:lpstr>
      <vt:lpstr>第一号第三様式（社）</vt:lpstr>
      <vt:lpstr>第一号第三様式（公益）</vt:lpstr>
      <vt:lpstr>第二号第三様式（社）</vt:lpstr>
      <vt:lpstr>第二号第三様式（公益）</vt:lpstr>
      <vt:lpstr>第三号第三様式（社）</vt:lpstr>
      <vt:lpstr>第三号第三様式（公益）</vt:lpstr>
      <vt:lpstr>第一号第一様式!Print_Titles</vt:lpstr>
      <vt:lpstr>'第一号第三様式（公益）'!Print_Titles</vt:lpstr>
      <vt:lpstr>'第一号第三様式（社）'!Print_Titles</vt:lpstr>
      <vt:lpstr>第一号第二様式!Print_Titles</vt:lpstr>
      <vt:lpstr>第三号第一様式!Print_Titles</vt:lpstr>
      <vt:lpstr>'第三号第三様式（公益）'!Print_Titles</vt:lpstr>
      <vt:lpstr>'第三号第三様式（社）'!Print_Titles</vt:lpstr>
      <vt:lpstr>第三号第二様式!Print_Titles</vt:lpstr>
      <vt:lpstr>第二号第一様式!Print_Titles</vt:lpstr>
      <vt:lpstr>'第二号第三様式（公益）'!Print_Titles</vt:lpstr>
      <vt:lpstr>'第二号第三様式（社）'!Print_Titles</vt:lpstr>
      <vt:lpstr>第二号第二様式!Print_Titles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jjeur007</dc:creator>
  <cp:lastModifiedBy>JUUJIUSER111</cp:lastModifiedBy>
  <dcterms:created xsi:type="dcterms:W3CDTF">2023-06-05T08:00:20Z</dcterms:created>
  <dcterms:modified xsi:type="dcterms:W3CDTF">2023-06-16T03:30:11Z</dcterms:modified>
</cp:coreProperties>
</file>